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990" tabRatio="612" activeTab="3"/>
  </bookViews>
  <sheets>
    <sheet name="Askı" sheetId="1" r:id="rId1"/>
    <sheet name="Dolab" sheetId="2" r:id="rId2"/>
    <sheet name="Su" sheetId="3" r:id="rId3"/>
    <sheet name="Elektrik" sheetId="4" r:id="rId4"/>
  </sheets>
  <definedNames>
    <definedName name="SaatA">'Su'!$G$6</definedName>
    <definedName name="SaatD">'Su'!$G$10</definedName>
    <definedName name="TD1">'Su'!$K$27</definedName>
    <definedName name="TD2">'Su'!$L$27</definedName>
    <definedName name="Toplam">'Askı'!$H$44</definedName>
    <definedName name="YüzeyA">'Su'!$G$5</definedName>
    <definedName name="YüzeyD">'Su'!$G$9</definedName>
  </definedNames>
  <calcPr fullCalcOnLoad="1"/>
</workbook>
</file>

<file path=xl/sharedStrings.xml><?xml version="1.0" encoding="utf-8"?>
<sst xmlns="http://schemas.openxmlformats.org/spreadsheetml/2006/main" count="372" uniqueCount="178">
  <si>
    <t>ALTINOK  GALVANOKİMYA  LTD.ŞTİ.</t>
  </si>
  <si>
    <t>Velibaba Mah.M.Sinan Cad.A4 Blok 24</t>
  </si>
  <si>
    <t>Dolayoba - Pendik  İstanbul</t>
  </si>
  <si>
    <t>ASKI  ASİTLİ  ÇİNKO KAPLAMA</t>
  </si>
  <si>
    <t>TARİH   :</t>
  </si>
  <si>
    <t>FİRMA  ADI</t>
  </si>
  <si>
    <t>A</t>
  </si>
  <si>
    <t>PARÇA  ADI</t>
  </si>
  <si>
    <t>AA</t>
  </si>
  <si>
    <t>MALZEME CİNSİ</t>
  </si>
  <si>
    <t>AAA</t>
  </si>
  <si>
    <t>KAPLAMA CİNSİ</t>
  </si>
  <si>
    <t>GÜNLÜK</t>
  </si>
  <si>
    <t>FİRE</t>
  </si>
  <si>
    <t>KÂR</t>
  </si>
  <si>
    <t>FİNANS</t>
  </si>
  <si>
    <t>İŞÇİLİK</t>
  </si>
  <si>
    <t>GEN.GİDER</t>
  </si>
  <si>
    <t>%</t>
  </si>
  <si>
    <t>Gideri %</t>
  </si>
  <si>
    <t>$</t>
  </si>
  <si>
    <t>KAPLAMA  SIRALAMASI</t>
  </si>
  <si>
    <t>Malzeme</t>
  </si>
  <si>
    <t>Sarf</t>
  </si>
  <si>
    <t>Sarfiyat</t>
  </si>
  <si>
    <t>Mlz.Maliyeti</t>
  </si>
  <si>
    <t>Maliyet</t>
  </si>
  <si>
    <t>Cinsi</t>
  </si>
  <si>
    <t>kg/dm²</t>
  </si>
  <si>
    <t>SICAK YAĞ ALMA</t>
  </si>
  <si>
    <t>ULTRASONİK YAĞALMA</t>
  </si>
  <si>
    <t>E.YAĞALMA KATODİK</t>
  </si>
  <si>
    <t>E.YAĞALMA ANODİK</t>
  </si>
  <si>
    <t>ASİT</t>
  </si>
  <si>
    <t>Tuzruhu</t>
  </si>
  <si>
    <t>ASİTLİ ÇİNKO KAPLAMA</t>
  </si>
  <si>
    <t xml:space="preserve">     µ</t>
  </si>
  <si>
    <t>Parlatıcı lt / 10.000 Ahr</t>
  </si>
  <si>
    <t>Taşıyıcı lt / 10.000 Ahr</t>
  </si>
  <si>
    <t>ASİTLİ ÇİNKO TAŞINMA</t>
  </si>
  <si>
    <t>lt/m²</t>
  </si>
  <si>
    <t>gr/lt</t>
  </si>
  <si>
    <t>Ç.Klorür</t>
  </si>
  <si>
    <t>Borik Asit</t>
  </si>
  <si>
    <t>PASİVASYON</t>
  </si>
  <si>
    <t>BEYAZ-MAVİ</t>
  </si>
  <si>
    <t>RENKLİ</t>
  </si>
  <si>
    <t>SİYAH</t>
  </si>
  <si>
    <t>TOPLAM MALİYET</t>
  </si>
  <si>
    <t>Birim Maliyet YTL/dm²</t>
  </si>
  <si>
    <t>Kaplama  Maliyeti YTL/Adet</t>
  </si>
  <si>
    <t>Parça Maliyeti  YTL/Adet</t>
  </si>
  <si>
    <t>Peşin Satış Fiatı  YTL/Adet</t>
  </si>
  <si>
    <t>Vadeli Satış Fiatı  YTL/Adet</t>
  </si>
  <si>
    <t>Fiatı YTL/kg</t>
  </si>
  <si>
    <t>YTL / dm²</t>
  </si>
  <si>
    <t>€</t>
  </si>
  <si>
    <t>Parlatıcı</t>
  </si>
  <si>
    <t>Taşıyıcı</t>
  </si>
  <si>
    <t>Çinko Anod</t>
  </si>
  <si>
    <t>ADET /ASKI</t>
  </si>
  <si>
    <t>ASKI  / ŞARJ</t>
  </si>
  <si>
    <t>ŞARJ / SAAT</t>
  </si>
  <si>
    <t>SAAT / GÜN</t>
  </si>
  <si>
    <t>ADET / GÜN</t>
  </si>
  <si>
    <t>gr/m²</t>
  </si>
  <si>
    <t>µ</t>
  </si>
  <si>
    <t>Telefon : 0.216.307 51 21 - 0.216.307 71 98</t>
  </si>
  <si>
    <t>Faks     : 0.216.307 51 53</t>
  </si>
  <si>
    <t>GSM     : 0.532.242 19 22</t>
  </si>
  <si>
    <t>AP</t>
  </si>
  <si>
    <t>ZP</t>
  </si>
  <si>
    <r>
      <t xml:space="preserve">Web     : </t>
    </r>
    <r>
      <rPr>
        <b/>
        <sz val="10"/>
        <color indexed="12"/>
        <rFont val="Arial"/>
        <family val="2"/>
      </rPr>
      <t>www.altinokkimya.com</t>
    </r>
  </si>
  <si>
    <r>
      <t>DİKKAT:YALNIZ</t>
    </r>
    <r>
      <rPr>
        <b/>
        <sz val="10"/>
        <color indexed="12"/>
        <rFont val="Arial"/>
        <family val="2"/>
      </rPr>
      <t xml:space="preserve"> MAVİ RENKTEKİ</t>
    </r>
    <r>
      <rPr>
        <b/>
        <sz val="10"/>
        <color indexed="10"/>
        <rFont val="Arial"/>
        <family val="2"/>
      </rPr>
      <t xml:space="preserve"> yerlere gereken değerler girilecek,diğer yerler otomatikman hesablanacaktır.</t>
    </r>
  </si>
  <si>
    <r>
      <t>€</t>
    </r>
    <r>
      <rPr>
        <b/>
        <sz val="10"/>
        <rFont val="Arial"/>
        <family val="2"/>
      </rPr>
      <t>/dm²</t>
    </r>
  </si>
  <si>
    <r>
      <t>$</t>
    </r>
    <r>
      <rPr>
        <b/>
        <sz val="10"/>
        <rFont val="Arial"/>
        <family val="2"/>
      </rPr>
      <t>/dm²</t>
    </r>
  </si>
  <si>
    <r>
      <t>lt/10</t>
    </r>
    <r>
      <rPr>
        <b/>
        <vertAlign val="superscript"/>
        <sz val="10"/>
        <rFont val="Arial"/>
        <family val="2"/>
      </rPr>
      <t>4</t>
    </r>
  </si>
  <si>
    <t>€/Adet</t>
  </si>
  <si>
    <t>$/Adet</t>
  </si>
  <si>
    <t>Kaplama</t>
  </si>
  <si>
    <t>% si</t>
  </si>
  <si>
    <t>A.Klorür</t>
  </si>
  <si>
    <t>kg / DOLAB</t>
  </si>
  <si>
    <t>DOLAB / ŞARJ</t>
  </si>
  <si>
    <t>kg / GÜN</t>
  </si>
  <si>
    <t>ADET / kg</t>
  </si>
  <si>
    <t>dm² / ADET</t>
  </si>
  <si>
    <t>DOLAB  ASİTLİ  ÇİNKO KAPLAMA</t>
  </si>
  <si>
    <t>ALTINOK GALVANOKİMYA LTD.ŞTİ.</t>
  </si>
  <si>
    <t>Tarih</t>
  </si>
  <si>
    <t>FİRMA ADI</t>
  </si>
  <si>
    <t>TELEFON   : 0.216.307 51 21 - 0.216.307 71 98</t>
  </si>
  <si>
    <t>YAPILACAK İŞ</t>
  </si>
  <si>
    <t>FAKS         : 0.216.307 51 53</t>
  </si>
  <si>
    <t>CİNSİ</t>
  </si>
  <si>
    <t>GSM          : 0.532.242 19 22</t>
  </si>
  <si>
    <r>
      <t xml:space="preserve">WEB          : </t>
    </r>
    <r>
      <rPr>
        <b/>
        <sz val="10"/>
        <color indexed="12"/>
        <rFont val="Arial"/>
        <family val="2"/>
      </rPr>
      <t xml:space="preserve"> www.altinokkimya.com</t>
    </r>
  </si>
  <si>
    <t>TAŞINMA KAYIPLARI</t>
  </si>
  <si>
    <t>MİN.</t>
  </si>
  <si>
    <t>MAX.</t>
  </si>
  <si>
    <t>lt / m²</t>
  </si>
  <si>
    <t>ÇOK  SÜZÜLEN  / ASKI</t>
  </si>
  <si>
    <t>BASİT ŞEKİLLİ / ASKI</t>
  </si>
  <si>
    <t>m² YÜZEY / Saat</t>
  </si>
  <si>
    <t>FAZLA ÇÖZELTİ TAŞIYAN  / ASKI</t>
  </si>
  <si>
    <t>SEYRELTME FAKTÖRÜ</t>
  </si>
  <si>
    <t>KOMPLEKS ŞEKİLLİ ASKI</t>
  </si>
  <si>
    <t>PROSES</t>
  </si>
  <si>
    <t>TEKLİ</t>
  </si>
  <si>
    <t>İKİLİ</t>
  </si>
  <si>
    <t>ÜÇLÜ</t>
  </si>
  <si>
    <t>DOLAB PARÇALAR</t>
  </si>
  <si>
    <t>ALKALİ YAĞALMALAR</t>
  </si>
  <si>
    <t>ASİT DALDIRMA</t>
  </si>
  <si>
    <t>ASİTLİ PROSES ÖNCESİ</t>
  </si>
  <si>
    <t>ALKALİ PROSES ÖNCESİ</t>
  </si>
  <si>
    <t>NİKEL KAPLAMA</t>
  </si>
  <si>
    <t>ÇİNKO KAPLAMALAR</t>
  </si>
  <si>
    <t>SİYANÜRLÜ KAPLAMALAR</t>
  </si>
  <si>
    <t>PASİVASYONLAR</t>
  </si>
  <si>
    <t>KROM</t>
  </si>
  <si>
    <t>NÖTRALİZASYONSUZ</t>
  </si>
  <si>
    <t>NÖTRALİZASYONLU</t>
  </si>
  <si>
    <t>SU SARFİYATI</t>
  </si>
  <si>
    <t>m³/Saat</t>
  </si>
  <si>
    <t>ELEKTRİKLİ YAĞALMA</t>
  </si>
  <si>
    <t>KASKAT YIKAMA</t>
  </si>
  <si>
    <t>ÇİNKO KAPLAMA</t>
  </si>
  <si>
    <t>TOPLAM   m³ / Saat</t>
  </si>
  <si>
    <t>TOPLAM   m³ / Gün</t>
  </si>
  <si>
    <t>SU  m3 / dm²</t>
  </si>
  <si>
    <t>ELEKTRİK  Kw / dm²</t>
  </si>
  <si>
    <t>SU  m3 / kg</t>
  </si>
  <si>
    <t>Filtre</t>
  </si>
  <si>
    <t>Kurulu Güç</t>
  </si>
  <si>
    <t>kw</t>
  </si>
  <si>
    <t>Adedi</t>
  </si>
  <si>
    <t>Toplam</t>
  </si>
  <si>
    <t xml:space="preserve">Çalışma </t>
  </si>
  <si>
    <t>Saati</t>
  </si>
  <si>
    <t>Karıştırma Motoru</t>
  </si>
  <si>
    <t>Aydınlatma</t>
  </si>
  <si>
    <t>Isıtma/Soğutma</t>
  </si>
  <si>
    <t>Çarpma</t>
  </si>
  <si>
    <t>Faktörü</t>
  </si>
  <si>
    <t>Redresör</t>
  </si>
  <si>
    <t>Volt</t>
  </si>
  <si>
    <t>Amper</t>
  </si>
  <si>
    <t>Hareket Motoru/</t>
  </si>
  <si>
    <t>Robot</t>
  </si>
  <si>
    <t>Günlük Sarf</t>
  </si>
  <si>
    <t>Kurutma</t>
  </si>
  <si>
    <t>TOPLAM</t>
  </si>
  <si>
    <t>ELEKTRİK  SARFİYATI</t>
  </si>
  <si>
    <t>YERİ</t>
  </si>
  <si>
    <t>ELEKTRİK  Kw / kg</t>
  </si>
  <si>
    <t>ASKI</t>
  </si>
  <si>
    <t>DOLAB</t>
  </si>
  <si>
    <t>Dolab</t>
  </si>
  <si>
    <t>Askı</t>
  </si>
  <si>
    <t>m³/dm²</t>
  </si>
  <si>
    <t>Güç</t>
  </si>
  <si>
    <t>Kurulu</t>
  </si>
  <si>
    <t>YÜZEY dm²/kg</t>
  </si>
  <si>
    <t>Kaplama  Maliyeti YTL/kg</t>
  </si>
  <si>
    <t>Parça Maliyeti  YTL/kg</t>
  </si>
  <si>
    <t>Peşin Satış Fiatı  YTL/kg</t>
  </si>
  <si>
    <t>Vadeli Satış Fiatı  YTL/kg</t>
  </si>
  <si>
    <t>ÜRETİM kg</t>
  </si>
  <si>
    <t>Elektrik Sarfı kw/dm²</t>
  </si>
  <si>
    <t>YÜZEY dm² / GÜN</t>
  </si>
  <si>
    <t>YÜZEY dm² / Adet</t>
  </si>
  <si>
    <t>YÜZEY dm² / Saat</t>
  </si>
  <si>
    <t>YÜZEY dm² / SAAT</t>
  </si>
  <si>
    <t>ÜRETİM Ad.</t>
  </si>
  <si>
    <t>YÜZEY  dm² / kg</t>
  </si>
  <si>
    <t>YÜZEY    dm² / GÜN</t>
  </si>
  <si>
    <t>YÜZEY    dm² / SAAT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</si>
</sst>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0"/>
    <numFmt numFmtId="165" formatCode="0.00000"/>
    <numFmt numFmtId="166" formatCode="0.0000"/>
    <numFmt numFmtId="167" formatCode="0.0000000"/>
    <numFmt numFmtId="168" formatCode="d/m/yy"/>
    <numFmt numFmtId="169" formatCode="0.000"/>
    <numFmt numFmtId="170" formatCode="0.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00000"/>
    <numFmt numFmtId="180" formatCode="_-* #,##0.0\ _T_L_-;\-* #,##0.0\ _T_L_-;_-* &quot;-&quot;??\ _T_L_-;_-@_-"/>
    <numFmt numFmtId="181" formatCode="0E+00"/>
    <numFmt numFmtId="182" formatCode="0.0E+00"/>
    <numFmt numFmtId="183" formatCode="0.000E+00"/>
    <numFmt numFmtId="184" formatCode="0.0000E+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</numFmts>
  <fonts count="31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 Tur"/>
      <family val="0"/>
    </font>
    <font>
      <b/>
      <sz val="10"/>
      <color indexed="10"/>
      <name val="Arial Tur"/>
      <family val="2"/>
    </font>
    <font>
      <sz val="8"/>
      <name val="Tahoma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sz val="10"/>
      <color indexed="12"/>
      <name val="Arial Tur"/>
      <family val="0"/>
    </font>
    <font>
      <b/>
      <sz val="10"/>
      <color indexed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double">
        <color indexed="8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double">
        <color indexed="8"/>
      </right>
      <top style="thin"/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/>
      <right style="double"/>
      <top style="double"/>
      <bottom style="double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ck">
        <color indexed="10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 style="thin"/>
      <top style="double">
        <color indexed="12"/>
      </top>
      <bottom style="double">
        <color indexed="12"/>
      </bottom>
    </border>
    <border>
      <left style="thin"/>
      <right style="double">
        <color indexed="12"/>
      </right>
      <top style="double">
        <color indexed="12"/>
      </top>
      <bottom style="double">
        <color indexed="1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168" fontId="4" fillId="2" borderId="4" xfId="0" applyNumberFormat="1" applyFont="1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172" fontId="4" fillId="2" borderId="8" xfId="0" applyNumberFormat="1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 locked="0"/>
    </xf>
    <xf numFmtId="0" fontId="10" fillId="2" borderId="11" xfId="0" applyFont="1" applyFill="1" applyBorder="1" applyAlignment="1" applyProtection="1">
      <alignment/>
      <protection/>
    </xf>
    <xf numFmtId="0" fontId="10" fillId="2" borderId="12" xfId="0" applyFont="1" applyFill="1" applyBorder="1" applyAlignment="1" applyProtection="1">
      <alignment/>
      <protection/>
    </xf>
    <xf numFmtId="0" fontId="7" fillId="3" borderId="13" xfId="0" applyFont="1" applyFill="1" applyBorder="1" applyAlignment="1" applyProtection="1">
      <alignment/>
      <protection/>
    </xf>
    <xf numFmtId="175" fontId="6" fillId="3" borderId="4" xfId="0" applyNumberFormat="1" applyFont="1" applyFill="1" applyBorder="1" applyAlignment="1" applyProtection="1">
      <alignment/>
      <protection/>
    </xf>
    <xf numFmtId="169" fontId="12" fillId="3" borderId="4" xfId="0" applyNumberFormat="1" applyFont="1" applyFill="1" applyBorder="1" applyAlignment="1" applyProtection="1">
      <alignment/>
      <protection/>
    </xf>
    <xf numFmtId="0" fontId="13" fillId="3" borderId="14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 locked="0"/>
    </xf>
    <xf numFmtId="0" fontId="10" fillId="2" borderId="16" xfId="0" applyFont="1" applyFill="1" applyBorder="1" applyAlignment="1" applyProtection="1">
      <alignment/>
      <protection/>
    </xf>
    <xf numFmtId="0" fontId="10" fillId="2" borderId="17" xfId="0" applyFont="1" applyFill="1" applyBorder="1" applyAlignment="1" applyProtection="1">
      <alignment/>
      <protection/>
    </xf>
    <xf numFmtId="169" fontId="12" fillId="4" borderId="4" xfId="0" applyNumberFormat="1" applyFont="1" applyFill="1" applyBorder="1" applyAlignment="1" applyProtection="1">
      <alignment/>
      <protection/>
    </xf>
    <xf numFmtId="169" fontId="13" fillId="4" borderId="14" xfId="0" applyNumberFormat="1" applyFont="1" applyFill="1" applyBorder="1" applyAlignment="1" applyProtection="1">
      <alignment/>
      <protection/>
    </xf>
    <xf numFmtId="3" fontId="4" fillId="2" borderId="4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/>
      <protection/>
    </xf>
    <xf numFmtId="0" fontId="10" fillId="4" borderId="13" xfId="0" applyFont="1" applyFill="1" applyBorder="1" applyAlignment="1" applyProtection="1">
      <alignment/>
      <protection/>
    </xf>
    <xf numFmtId="175" fontId="6" fillId="4" borderId="4" xfId="0" applyNumberFormat="1" applyFont="1" applyFill="1" applyBorder="1" applyAlignment="1" applyProtection="1">
      <alignment/>
      <protection/>
    </xf>
    <xf numFmtId="0" fontId="13" fillId="4" borderId="14" xfId="0" applyFont="1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/>
      <protection locked="0"/>
    </xf>
    <xf numFmtId="3" fontId="6" fillId="2" borderId="0" xfId="0" applyNumberFormat="1" applyFont="1" applyFill="1" applyAlignment="1" applyProtection="1">
      <alignment/>
      <protection/>
    </xf>
    <xf numFmtId="0" fontId="10" fillId="5" borderId="13" xfId="0" applyFont="1" applyFill="1" applyBorder="1" applyAlignment="1" applyProtection="1">
      <alignment/>
      <protection/>
    </xf>
    <xf numFmtId="175" fontId="6" fillId="5" borderId="4" xfId="0" applyNumberFormat="1" applyFont="1" applyFill="1" applyBorder="1" applyAlignment="1" applyProtection="1">
      <alignment/>
      <protection/>
    </xf>
    <xf numFmtId="169" fontId="12" fillId="5" borderId="4" xfId="0" applyNumberFormat="1" applyFont="1" applyFill="1" applyBorder="1" applyAlignment="1" applyProtection="1">
      <alignment/>
      <protection/>
    </xf>
    <xf numFmtId="0" fontId="10" fillId="6" borderId="19" xfId="0" applyFont="1" applyFill="1" applyBorder="1" applyAlignment="1" applyProtection="1">
      <alignment/>
      <protection/>
    </xf>
    <xf numFmtId="175" fontId="6" fillId="6" borderId="20" xfId="0" applyNumberFormat="1" applyFont="1" applyFill="1" applyBorder="1" applyAlignment="1" applyProtection="1">
      <alignment/>
      <protection/>
    </xf>
    <xf numFmtId="169" fontId="12" fillId="6" borderId="20" xfId="0" applyNumberFormat="1" applyFont="1" applyFill="1" applyBorder="1" applyAlignment="1" applyProtection="1">
      <alignment/>
      <protection/>
    </xf>
    <xf numFmtId="0" fontId="13" fillId="6" borderId="2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10" fillId="2" borderId="22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/>
      <protection/>
    </xf>
    <xf numFmtId="0" fontId="5" fillId="2" borderId="16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 locked="0"/>
    </xf>
    <xf numFmtId="167" fontId="15" fillId="2" borderId="4" xfId="0" applyNumberFormat="1" applyFont="1" applyFill="1" applyBorder="1" applyAlignment="1" applyProtection="1">
      <alignment/>
      <protection/>
    </xf>
    <xf numFmtId="4" fontId="16" fillId="2" borderId="4" xfId="0" applyNumberFormat="1" applyFont="1" applyFill="1" applyBorder="1" applyAlignment="1" applyProtection="1">
      <alignment/>
      <protection locked="0"/>
    </xf>
    <xf numFmtId="177" fontId="17" fillId="2" borderId="4" xfId="0" applyNumberFormat="1" applyFont="1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/>
      <protection/>
    </xf>
    <xf numFmtId="165" fontId="13" fillId="2" borderId="4" xfId="0" applyNumberFormat="1" applyFont="1" applyFill="1" applyBorder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165" fontId="12" fillId="2" borderId="4" xfId="0" applyNumberFormat="1" applyFont="1" applyFill="1" applyBorder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177" fontId="5" fillId="2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174" fontId="12" fillId="2" borderId="4" xfId="0" applyNumberFormat="1" applyFont="1" applyFill="1" applyBorder="1" applyAlignment="1" applyProtection="1">
      <alignment/>
      <protection/>
    </xf>
    <xf numFmtId="174" fontId="13" fillId="2" borderId="4" xfId="0" applyNumberFormat="1" applyFont="1" applyFill="1" applyBorder="1" applyAlignment="1" applyProtection="1">
      <alignment/>
      <protection/>
    </xf>
    <xf numFmtId="167" fontId="5" fillId="2" borderId="0" xfId="0" applyNumberFormat="1" applyFont="1" applyFill="1" applyAlignment="1" applyProtection="1">
      <alignment/>
      <protection/>
    </xf>
    <xf numFmtId="4" fontId="4" fillId="2" borderId="0" xfId="0" applyNumberFormat="1" applyFont="1" applyFill="1" applyAlignment="1" applyProtection="1">
      <alignment/>
      <protection/>
    </xf>
    <xf numFmtId="179" fontId="10" fillId="2" borderId="24" xfId="0" applyNumberFormat="1" applyFont="1" applyFill="1" applyBorder="1" applyAlignment="1" applyProtection="1">
      <alignment/>
      <protection/>
    </xf>
    <xf numFmtId="0" fontId="10" fillId="2" borderId="25" xfId="0" applyFont="1" applyFill="1" applyBorder="1" applyAlignment="1" applyProtection="1">
      <alignment/>
      <protection/>
    </xf>
    <xf numFmtId="4" fontId="5" fillId="2" borderId="0" xfId="0" applyNumberFormat="1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/>
      <protection locked="0"/>
    </xf>
    <xf numFmtId="167" fontId="5" fillId="2" borderId="4" xfId="0" applyNumberFormat="1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0" fontId="19" fillId="2" borderId="4" xfId="0" applyFont="1" applyFill="1" applyBorder="1" applyAlignment="1" applyProtection="1">
      <alignment/>
      <protection/>
    </xf>
    <xf numFmtId="167" fontId="19" fillId="2" borderId="4" xfId="0" applyNumberFormat="1" applyFont="1" applyFill="1" applyBorder="1" applyAlignment="1" applyProtection="1">
      <alignment/>
      <protection/>
    </xf>
    <xf numFmtId="0" fontId="10" fillId="2" borderId="24" xfId="0" applyFont="1" applyFill="1" applyBorder="1" applyAlignment="1" applyProtection="1">
      <alignment/>
      <protection/>
    </xf>
    <xf numFmtId="3" fontId="5" fillId="2" borderId="0" xfId="0" applyNumberFormat="1" applyFont="1" applyFill="1" applyAlignment="1" applyProtection="1">
      <alignment/>
      <protection/>
    </xf>
    <xf numFmtId="0" fontId="5" fillId="2" borderId="26" xfId="0" applyFont="1" applyFill="1" applyBorder="1" applyAlignment="1" applyProtection="1">
      <alignment/>
      <protection/>
    </xf>
    <xf numFmtId="177" fontId="6" fillId="2" borderId="27" xfId="0" applyNumberFormat="1" applyFont="1" applyFill="1" applyBorder="1" applyAlignment="1" applyProtection="1">
      <alignment/>
      <protection/>
    </xf>
    <xf numFmtId="0" fontId="8" fillId="2" borderId="28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/>
    </xf>
    <xf numFmtId="167" fontId="5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176" fontId="6" fillId="2" borderId="0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167" fontId="16" fillId="2" borderId="0" xfId="0" applyNumberFormat="1" applyFont="1" applyFill="1" applyBorder="1" applyAlignment="1" applyProtection="1">
      <alignment/>
      <protection/>
    </xf>
    <xf numFmtId="172" fontId="6" fillId="2" borderId="0" xfId="0" applyNumberFormat="1" applyFont="1" applyFill="1" applyBorder="1" applyAlignment="1" applyProtection="1">
      <alignment/>
      <protection/>
    </xf>
    <xf numFmtId="3" fontId="10" fillId="2" borderId="0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 applyProtection="1">
      <alignment/>
      <protection/>
    </xf>
    <xf numFmtId="172" fontId="6" fillId="2" borderId="4" xfId="0" applyNumberFormat="1" applyFont="1" applyFill="1" applyBorder="1" applyAlignment="1" applyProtection="1">
      <alignment/>
      <protection/>
    </xf>
    <xf numFmtId="173" fontId="6" fillId="2" borderId="4" xfId="0" applyNumberFormat="1" applyFont="1" applyFill="1" applyBorder="1" applyAlignment="1" applyProtection="1">
      <alignment/>
      <protection/>
    </xf>
    <xf numFmtId="172" fontId="4" fillId="2" borderId="29" xfId="15" applyNumberFormat="1" applyFont="1" applyFill="1" applyBorder="1" applyAlignment="1" applyProtection="1">
      <alignment/>
      <protection locked="0"/>
    </xf>
    <xf numFmtId="172" fontId="4" fillId="2" borderId="30" xfId="0" applyNumberFormat="1" applyFont="1" applyFill="1" applyBorder="1" applyAlignment="1" applyProtection="1">
      <alignment/>
      <protection locked="0"/>
    </xf>
    <xf numFmtId="169" fontId="13" fillId="5" borderId="14" xfId="0" applyNumberFormat="1" applyFont="1" applyFill="1" applyBorder="1" applyAlignment="1" applyProtection="1">
      <alignment/>
      <protection/>
    </xf>
    <xf numFmtId="165" fontId="11" fillId="2" borderId="31" xfId="0" applyNumberFormat="1" applyFont="1" applyFill="1" applyBorder="1" applyAlignment="1" applyProtection="1">
      <alignment/>
      <protection/>
    </xf>
    <xf numFmtId="0" fontId="17" fillId="2" borderId="4" xfId="0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165" fontId="17" fillId="2" borderId="4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3" fontId="21" fillId="2" borderId="0" xfId="0" applyNumberFormat="1" applyFont="1" applyFill="1" applyBorder="1" applyAlignment="1" applyProtection="1">
      <alignment/>
      <protection/>
    </xf>
    <xf numFmtId="3" fontId="20" fillId="2" borderId="0" xfId="0" applyNumberFormat="1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/>
      <protection/>
    </xf>
    <xf numFmtId="0" fontId="10" fillId="2" borderId="32" xfId="0" applyFont="1" applyFill="1" applyBorder="1" applyAlignment="1" applyProtection="1">
      <alignment/>
      <protection/>
    </xf>
    <xf numFmtId="14" fontId="4" fillId="2" borderId="33" xfId="0" applyNumberFormat="1" applyFont="1" applyFill="1" applyBorder="1" applyAlignment="1" applyProtection="1">
      <alignment/>
      <protection locked="0"/>
    </xf>
    <xf numFmtId="0" fontId="10" fillId="2" borderId="4" xfId="0" applyFont="1" applyFill="1" applyBorder="1" applyAlignment="1" applyProtection="1">
      <alignment/>
      <protection/>
    </xf>
    <xf numFmtId="2" fontId="6" fillId="2" borderId="4" xfId="0" applyNumberFormat="1" applyFont="1" applyFill="1" applyBorder="1" applyAlignment="1" applyProtection="1">
      <alignment/>
      <protection/>
    </xf>
    <xf numFmtId="0" fontId="10" fillId="2" borderId="34" xfId="0" applyFont="1" applyFill="1" applyBorder="1" applyAlignment="1" applyProtection="1">
      <alignment/>
      <protection/>
    </xf>
    <xf numFmtId="2" fontId="6" fillId="2" borderId="3" xfId="0" applyNumberFormat="1" applyFont="1" applyFill="1" applyBorder="1" applyAlignment="1" applyProtection="1">
      <alignment/>
      <protection/>
    </xf>
    <xf numFmtId="2" fontId="6" fillId="2" borderId="34" xfId="0" applyNumberFormat="1" applyFont="1" applyFill="1" applyBorder="1" applyAlignment="1" applyProtection="1">
      <alignment/>
      <protection/>
    </xf>
    <xf numFmtId="0" fontId="10" fillId="2" borderId="3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Continuous"/>
      <protection/>
    </xf>
    <xf numFmtId="0" fontId="6" fillId="4" borderId="35" xfId="0" applyFont="1" applyFill="1" applyBorder="1" applyAlignment="1" applyProtection="1">
      <alignment/>
      <protection/>
    </xf>
    <xf numFmtId="0" fontId="6" fillId="6" borderId="35" xfId="0" applyFont="1" applyFill="1" applyBorder="1" applyAlignment="1" applyProtection="1">
      <alignment/>
      <protection/>
    </xf>
    <xf numFmtId="173" fontId="10" fillId="2" borderId="4" xfId="0" applyNumberFormat="1" applyFont="1" applyFill="1" applyBorder="1" applyAlignment="1" applyProtection="1">
      <alignment/>
      <protection/>
    </xf>
    <xf numFmtId="173" fontId="10" fillId="2" borderId="0" xfId="0" applyNumberFormat="1" applyFont="1" applyFill="1" applyAlignment="1" applyProtection="1">
      <alignment/>
      <protection/>
    </xf>
    <xf numFmtId="173" fontId="6" fillId="4" borderId="35" xfId="0" applyNumberFormat="1" applyFont="1" applyFill="1" applyBorder="1" applyAlignment="1" applyProtection="1">
      <alignment/>
      <protection/>
    </xf>
    <xf numFmtId="173" fontId="10" fillId="4" borderId="35" xfId="0" applyNumberFormat="1" applyFont="1" applyFill="1" applyBorder="1" applyAlignment="1" applyProtection="1">
      <alignment/>
      <protection/>
    </xf>
    <xf numFmtId="173" fontId="6" fillId="6" borderId="35" xfId="0" applyNumberFormat="1" applyFont="1" applyFill="1" applyBorder="1" applyAlignment="1" applyProtection="1">
      <alignment/>
      <protection/>
    </xf>
    <xf numFmtId="173" fontId="10" fillId="6" borderId="35" xfId="0" applyNumberFormat="1" applyFont="1" applyFill="1" applyBorder="1" applyAlignment="1" applyProtection="1">
      <alignment/>
      <protection/>
    </xf>
    <xf numFmtId="175" fontId="12" fillId="2" borderId="4" xfId="0" applyNumberFormat="1" applyFont="1" applyFill="1" applyBorder="1" applyAlignment="1" applyProtection="1">
      <alignment/>
      <protection/>
    </xf>
    <xf numFmtId="174" fontId="6" fillId="4" borderId="35" xfId="0" applyNumberFormat="1" applyFont="1" applyFill="1" applyBorder="1" applyAlignment="1" applyProtection="1">
      <alignment/>
      <protection/>
    </xf>
    <xf numFmtId="174" fontId="6" fillId="6" borderId="35" xfId="0" applyNumberFormat="1" applyFont="1" applyFill="1" applyBorder="1" applyAlignment="1" applyProtection="1">
      <alignment/>
      <protection/>
    </xf>
    <xf numFmtId="175" fontId="6" fillId="4" borderId="35" xfId="0" applyNumberFormat="1" applyFont="1" applyFill="1" applyBorder="1" applyAlignment="1" applyProtection="1">
      <alignment/>
      <protection/>
    </xf>
    <xf numFmtId="175" fontId="6" fillId="6" borderId="35" xfId="0" applyNumberFormat="1" applyFont="1" applyFill="1" applyBorder="1" applyAlignment="1" applyProtection="1">
      <alignment/>
      <protection/>
    </xf>
    <xf numFmtId="2" fontId="6" fillId="2" borderId="32" xfId="0" applyNumberFormat="1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centerContinuous"/>
      <protection/>
    </xf>
    <xf numFmtId="174" fontId="6" fillId="2" borderId="4" xfId="0" applyNumberFormat="1" applyFont="1" applyFill="1" applyBorder="1" applyAlignment="1" applyProtection="1">
      <alignment/>
      <protection/>
    </xf>
    <xf numFmtId="174" fontId="10" fillId="2" borderId="4" xfId="0" applyNumberFormat="1" applyFont="1" applyFill="1" applyBorder="1" applyAlignment="1" applyProtection="1">
      <alignment/>
      <protection/>
    </xf>
    <xf numFmtId="165" fontId="6" fillId="2" borderId="36" xfId="0" applyNumberFormat="1" applyFont="1" applyFill="1" applyBorder="1" applyAlignment="1" applyProtection="1">
      <alignment/>
      <protection/>
    </xf>
    <xf numFmtId="164" fontId="6" fillId="2" borderId="36" xfId="0" applyNumberFormat="1" applyFont="1" applyFill="1" applyBorder="1" applyAlignment="1" applyProtection="1">
      <alignment/>
      <protection/>
    </xf>
    <xf numFmtId="0" fontId="6" fillId="2" borderId="36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7" fillId="7" borderId="7" xfId="0" applyFont="1" applyFill="1" applyBorder="1" applyAlignment="1" applyProtection="1">
      <alignment/>
      <protection/>
    </xf>
    <xf numFmtId="166" fontId="6" fillId="2" borderId="3" xfId="0" applyNumberFormat="1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 vertical="center"/>
      <protection/>
    </xf>
    <xf numFmtId="0" fontId="6" fillId="2" borderId="35" xfId="0" applyFont="1" applyFill="1" applyBorder="1" applyAlignment="1" applyProtection="1">
      <alignment/>
      <protection/>
    </xf>
    <xf numFmtId="174" fontId="10" fillId="6" borderId="35" xfId="0" applyNumberFormat="1" applyFont="1" applyFill="1" applyBorder="1" applyAlignment="1" applyProtection="1">
      <alignment/>
      <protection/>
    </xf>
    <xf numFmtId="174" fontId="10" fillId="4" borderId="35" xfId="0" applyNumberFormat="1" applyFont="1" applyFill="1" applyBorder="1" applyAlignment="1" applyProtection="1">
      <alignment/>
      <protection/>
    </xf>
    <xf numFmtId="0" fontId="10" fillId="7" borderId="33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27" fillId="2" borderId="11" xfId="0" applyFont="1" applyFill="1" applyBorder="1" applyAlignment="1" applyProtection="1">
      <alignment/>
      <protection/>
    </xf>
    <xf numFmtId="0" fontId="27" fillId="2" borderId="12" xfId="0" applyFont="1" applyFill="1" applyBorder="1" applyAlignment="1" applyProtection="1">
      <alignment/>
      <protection/>
    </xf>
    <xf numFmtId="0" fontId="27" fillId="2" borderId="16" xfId="0" applyFont="1" applyFill="1" applyBorder="1" applyAlignment="1" applyProtection="1">
      <alignment/>
      <protection/>
    </xf>
    <xf numFmtId="0" fontId="27" fillId="2" borderId="17" xfId="0" applyFont="1" applyFill="1" applyBorder="1" applyAlignment="1" applyProtection="1">
      <alignment/>
      <protection/>
    </xf>
    <xf numFmtId="3" fontId="6" fillId="6" borderId="33" xfId="0" applyNumberFormat="1" applyFont="1" applyFill="1" applyBorder="1" applyAlignment="1" applyProtection="1">
      <alignment/>
      <protection/>
    </xf>
    <xf numFmtId="4" fontId="10" fillId="5" borderId="33" xfId="0" applyNumberFormat="1" applyFont="1" applyFill="1" applyBorder="1" applyAlignment="1" applyProtection="1">
      <alignment/>
      <protection/>
    </xf>
    <xf numFmtId="4" fontId="28" fillId="8" borderId="33" xfId="0" applyNumberFormat="1" applyFont="1" applyFill="1" applyBorder="1" applyAlignment="1" applyProtection="1">
      <alignment/>
      <protection/>
    </xf>
    <xf numFmtId="3" fontId="21" fillId="6" borderId="37" xfId="0" applyNumberFormat="1" applyFont="1" applyFill="1" applyBorder="1" applyAlignment="1" applyProtection="1">
      <alignment/>
      <protection/>
    </xf>
    <xf numFmtId="0" fontId="21" fillId="5" borderId="37" xfId="0" applyFont="1" applyFill="1" applyBorder="1" applyAlignment="1" applyProtection="1">
      <alignment/>
      <protection/>
    </xf>
    <xf numFmtId="4" fontId="1" fillId="6" borderId="33" xfId="0" applyNumberFormat="1" applyFont="1" applyFill="1" applyBorder="1" applyAlignment="1" applyProtection="1">
      <alignment/>
      <protection/>
    </xf>
    <xf numFmtId="4" fontId="6" fillId="2" borderId="3" xfId="0" applyNumberFormat="1" applyFont="1" applyFill="1" applyBorder="1" applyAlignment="1" applyProtection="1">
      <alignment/>
      <protection/>
    </xf>
    <xf numFmtId="4" fontId="21" fillId="4" borderId="33" xfId="0" applyNumberFormat="1" applyFont="1" applyFill="1" applyBorder="1" applyAlignment="1" applyProtection="1">
      <alignment/>
      <protection/>
    </xf>
    <xf numFmtId="167" fontId="6" fillId="2" borderId="36" xfId="0" applyNumberFormat="1" applyFont="1" applyFill="1" applyBorder="1" applyAlignment="1" applyProtection="1">
      <alignment/>
      <protection/>
    </xf>
    <xf numFmtId="0" fontId="6" fillId="3" borderId="4" xfId="0" applyFont="1" applyFill="1" applyBorder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10" fillId="3" borderId="4" xfId="0" applyFont="1" applyFill="1" applyBorder="1" applyAlignment="1" applyProtection="1">
      <alignment/>
      <protection/>
    </xf>
    <xf numFmtId="0" fontId="10" fillId="3" borderId="34" xfId="0" applyFont="1" applyFill="1" applyBorder="1" applyAlignment="1" applyProtection="1">
      <alignment horizontal="centerContinuous"/>
      <protection/>
    </xf>
    <xf numFmtId="0" fontId="10" fillId="3" borderId="36" xfId="0" applyFont="1" applyFill="1" applyBorder="1" applyAlignment="1" applyProtection="1">
      <alignment horizontal="centerContinuous"/>
      <protection/>
    </xf>
    <xf numFmtId="3" fontId="6" fillId="3" borderId="34" xfId="0" applyNumberFormat="1" applyFont="1" applyFill="1" applyBorder="1" applyAlignment="1" applyProtection="1">
      <alignment horizontal="left"/>
      <protection/>
    </xf>
    <xf numFmtId="0" fontId="10" fillId="3" borderId="36" xfId="0" applyFont="1" applyFill="1" applyBorder="1" applyAlignment="1" applyProtection="1">
      <alignment horizontal="left"/>
      <protection/>
    </xf>
    <xf numFmtId="3" fontId="6" fillId="3" borderId="34" xfId="0" applyNumberFormat="1" applyFont="1" applyFill="1" applyBorder="1" applyAlignment="1" applyProtection="1">
      <alignment/>
      <protection/>
    </xf>
    <xf numFmtId="0" fontId="10" fillId="3" borderId="36" xfId="0" applyFont="1" applyFill="1" applyBorder="1" applyAlignment="1" applyProtection="1">
      <alignment/>
      <protection/>
    </xf>
    <xf numFmtId="3" fontId="6" fillId="3" borderId="22" xfId="0" applyNumberFormat="1" applyFont="1" applyFill="1" applyBorder="1" applyAlignment="1" applyProtection="1">
      <alignment horizontal="left"/>
      <protection/>
    </xf>
    <xf numFmtId="0" fontId="10" fillId="3" borderId="38" xfId="0" applyFont="1" applyFill="1" applyBorder="1" applyAlignment="1" applyProtection="1">
      <alignment horizontal="left"/>
      <protection/>
    </xf>
    <xf numFmtId="3" fontId="6" fillId="3" borderId="23" xfId="0" applyNumberFormat="1" applyFont="1" applyFill="1" applyBorder="1" applyAlignment="1" applyProtection="1">
      <alignment horizontal="left"/>
      <protection/>
    </xf>
    <xf numFmtId="0" fontId="10" fillId="3" borderId="39" xfId="0" applyFont="1" applyFill="1" applyBorder="1" applyAlignment="1" applyProtection="1">
      <alignment horizontal="left"/>
      <protection/>
    </xf>
    <xf numFmtId="3" fontId="6" fillId="3" borderId="23" xfId="0" applyNumberFormat="1" applyFont="1" applyFill="1" applyBorder="1" applyAlignment="1" applyProtection="1">
      <alignment/>
      <protection/>
    </xf>
    <xf numFmtId="0" fontId="10" fillId="3" borderId="39" xfId="0" applyFont="1" applyFill="1" applyBorder="1" applyAlignment="1" applyProtection="1">
      <alignment/>
      <protection/>
    </xf>
    <xf numFmtId="168" fontId="4" fillId="2" borderId="4" xfId="0" applyNumberFormat="1" applyFont="1" applyFill="1" applyBorder="1" applyAlignment="1" applyProtection="1">
      <alignment/>
      <protection/>
    </xf>
    <xf numFmtId="4" fontId="5" fillId="2" borderId="4" xfId="0" applyNumberFormat="1" applyFont="1" applyFill="1" applyBorder="1" applyAlignment="1" applyProtection="1">
      <alignment/>
      <protection locked="0"/>
    </xf>
    <xf numFmtId="167" fontId="15" fillId="2" borderId="4" xfId="0" applyNumberFormat="1" applyFont="1" applyFill="1" applyBorder="1" applyAlignment="1" applyProtection="1">
      <alignment/>
      <protection locked="0"/>
    </xf>
    <xf numFmtId="4" fontId="10" fillId="7" borderId="8" xfId="0" applyNumberFormat="1" applyFont="1" applyFill="1" applyBorder="1" applyAlignment="1" applyProtection="1">
      <alignment/>
      <protection/>
    </xf>
    <xf numFmtId="0" fontId="20" fillId="2" borderId="37" xfId="0" applyFont="1" applyFill="1" applyBorder="1" applyAlignment="1" applyProtection="1">
      <alignment/>
      <protection locked="0"/>
    </xf>
    <xf numFmtId="0" fontId="20" fillId="2" borderId="37" xfId="0" applyFont="1" applyFill="1" applyBorder="1" applyAlignment="1" applyProtection="1">
      <alignment/>
      <protection locked="0"/>
    </xf>
    <xf numFmtId="0" fontId="20" fillId="2" borderId="40" xfId="0" applyFont="1" applyFill="1" applyBorder="1" applyAlignment="1" applyProtection="1">
      <alignment/>
      <protection locked="0"/>
    </xf>
    <xf numFmtId="3" fontId="20" fillId="2" borderId="40" xfId="0" applyNumberFormat="1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21" fillId="2" borderId="4" xfId="0" applyFont="1" applyFill="1" applyBorder="1" applyAlignment="1" applyProtection="1">
      <alignment/>
      <protection/>
    </xf>
    <xf numFmtId="0" fontId="1" fillId="2" borderId="32" xfId="0" applyFont="1" applyFill="1" applyBorder="1" applyAlignment="1" applyProtection="1">
      <alignment/>
      <protection/>
    </xf>
    <xf numFmtId="0" fontId="8" fillId="2" borderId="35" xfId="0" applyFont="1" applyFill="1" applyBorder="1" applyAlignment="1" applyProtection="1">
      <alignment/>
      <protection/>
    </xf>
    <xf numFmtId="1" fontId="30" fillId="2" borderId="3" xfId="0" applyNumberFormat="1" applyFont="1" applyFill="1" applyBorder="1" applyAlignment="1" applyProtection="1">
      <alignment/>
      <protection/>
    </xf>
    <xf numFmtId="14" fontId="20" fillId="2" borderId="33" xfId="0" applyNumberFormat="1" applyFont="1" applyFill="1" applyBorder="1" applyAlignment="1" applyProtection="1">
      <alignment/>
      <protection locked="0"/>
    </xf>
    <xf numFmtId="0" fontId="29" fillId="2" borderId="4" xfId="0" applyFont="1" applyFill="1" applyBorder="1" applyAlignment="1" applyProtection="1">
      <alignment/>
      <protection locked="0"/>
    </xf>
    <xf numFmtId="0" fontId="4" fillId="2" borderId="41" xfId="0" applyFont="1" applyFill="1" applyBorder="1" applyAlignment="1" applyProtection="1">
      <alignment horizontal="center"/>
      <protection locked="0"/>
    </xf>
    <xf numFmtId="0" fontId="4" fillId="2" borderId="42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 applyProtection="1">
      <alignment horizontal="center"/>
      <protection/>
    </xf>
    <xf numFmtId="0" fontId="7" fillId="2" borderId="47" xfId="0" applyFont="1" applyFill="1" applyBorder="1" applyAlignment="1" applyProtection="1">
      <alignment horizontal="center"/>
      <protection/>
    </xf>
    <xf numFmtId="0" fontId="7" fillId="2" borderId="48" xfId="0" applyFont="1" applyFill="1" applyBorder="1" applyAlignment="1" applyProtection="1">
      <alignment horizontal="center"/>
      <protection/>
    </xf>
    <xf numFmtId="0" fontId="7" fillId="2" borderId="43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7" fillId="2" borderId="34" xfId="0" applyFont="1" applyFill="1" applyBorder="1" applyAlignment="1" applyProtection="1">
      <alignment horizontal="center"/>
      <protection/>
    </xf>
    <xf numFmtId="0" fontId="7" fillId="2" borderId="45" xfId="0" applyFont="1" applyFill="1" applyBorder="1" applyAlignment="1" applyProtection="1">
      <alignment horizontal="center"/>
      <protection/>
    </xf>
    <xf numFmtId="0" fontId="7" fillId="2" borderId="49" xfId="0" applyFont="1" applyFill="1" applyBorder="1" applyAlignment="1" applyProtection="1">
      <alignment horizontal="center"/>
      <protection/>
    </xf>
    <xf numFmtId="0" fontId="7" fillId="2" borderId="50" xfId="0" applyFont="1" applyFill="1" applyBorder="1" applyAlignment="1" applyProtection="1">
      <alignment horizontal="center"/>
      <protection/>
    </xf>
    <xf numFmtId="0" fontId="6" fillId="2" borderId="51" xfId="0" applyFont="1" applyFill="1" applyBorder="1" applyAlignment="1" applyProtection="1">
      <alignment horizontal="center"/>
      <protection/>
    </xf>
    <xf numFmtId="0" fontId="10" fillId="6" borderId="52" xfId="0" applyFont="1" applyFill="1" applyBorder="1" applyAlignment="1" applyProtection="1">
      <alignment horizontal="left"/>
      <protection/>
    </xf>
    <xf numFmtId="0" fontId="10" fillId="6" borderId="37" xfId="0" applyFont="1" applyFill="1" applyBorder="1" applyAlignment="1" applyProtection="1">
      <alignment horizontal="left"/>
      <protection/>
    </xf>
    <xf numFmtId="0" fontId="10" fillId="5" borderId="32" xfId="0" applyFont="1" applyFill="1" applyBorder="1" applyAlignment="1" applyProtection="1">
      <alignment horizontal="left"/>
      <protection/>
    </xf>
    <xf numFmtId="0" fontId="10" fillId="5" borderId="53" xfId="0" applyFont="1" applyFill="1" applyBorder="1" applyAlignment="1" applyProtection="1">
      <alignment horizontal="left"/>
      <protection/>
    </xf>
    <xf numFmtId="0" fontId="28" fillId="8" borderId="32" xfId="0" applyFont="1" applyFill="1" applyBorder="1" applyAlignment="1" applyProtection="1">
      <alignment horizontal="left"/>
      <protection/>
    </xf>
    <xf numFmtId="0" fontId="28" fillId="8" borderId="53" xfId="0" applyFont="1" applyFill="1" applyBorder="1" applyAlignment="1" applyProtection="1">
      <alignment horizontal="left"/>
      <protection/>
    </xf>
    <xf numFmtId="0" fontId="10" fillId="2" borderId="54" xfId="0" applyFont="1" applyFill="1" applyBorder="1" applyAlignment="1" applyProtection="1">
      <alignment horizontal="left"/>
      <protection/>
    </xf>
    <xf numFmtId="0" fontId="10" fillId="2" borderId="55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10" fillId="2" borderId="57" xfId="0" applyFont="1" applyFill="1" applyBorder="1" applyAlignment="1" applyProtection="1">
      <alignment horizontal="left"/>
      <protection/>
    </xf>
    <xf numFmtId="0" fontId="10" fillId="2" borderId="58" xfId="0" applyFont="1" applyFill="1" applyBorder="1" applyAlignment="1" applyProtection="1">
      <alignment horizontal="left"/>
      <protection/>
    </xf>
    <xf numFmtId="0" fontId="10" fillId="2" borderId="59" xfId="0" applyFont="1" applyFill="1" applyBorder="1" applyAlignment="1" applyProtection="1">
      <alignment horizontal="left"/>
      <protection/>
    </xf>
    <xf numFmtId="0" fontId="1" fillId="2" borderId="32" xfId="0" applyFont="1" applyFill="1" applyBorder="1" applyAlignment="1" applyProtection="1">
      <alignment horizontal="center"/>
      <protection/>
    </xf>
    <xf numFmtId="0" fontId="1" fillId="2" borderId="60" xfId="0" applyFont="1" applyFill="1" applyBorder="1" applyAlignment="1" applyProtection="1">
      <alignment horizontal="center"/>
      <protection/>
    </xf>
    <xf numFmtId="0" fontId="1" fillId="2" borderId="61" xfId="0" applyFont="1" applyFill="1" applyBorder="1" applyAlignment="1" applyProtection="1">
      <alignment horizontal="center"/>
      <protection/>
    </xf>
    <xf numFmtId="0" fontId="1" fillId="2" borderId="62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1" fillId="5" borderId="60" xfId="0" applyFont="1" applyFill="1" applyBorder="1" applyAlignment="1" applyProtection="1">
      <alignment horizontal="center"/>
      <protection/>
    </xf>
    <xf numFmtId="0" fontId="1" fillId="6" borderId="32" xfId="0" applyFont="1" applyFill="1" applyBorder="1" applyAlignment="1" applyProtection="1">
      <alignment horizontal="center"/>
      <protection/>
    </xf>
    <xf numFmtId="0" fontId="1" fillId="6" borderId="60" xfId="0" applyFont="1" applyFill="1" applyBorder="1" applyAlignment="1" applyProtection="1">
      <alignment horizontal="center"/>
      <protection/>
    </xf>
    <xf numFmtId="0" fontId="1" fillId="4" borderId="32" xfId="0" applyFont="1" applyFill="1" applyBorder="1" applyAlignment="1" applyProtection="1">
      <alignment horizontal="center"/>
      <protection/>
    </xf>
    <xf numFmtId="0" fontId="1" fillId="4" borderId="60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/>
      <protection locked="0"/>
    </xf>
    <xf numFmtId="0" fontId="26" fillId="7" borderId="63" xfId="0" applyFont="1" applyFill="1" applyBorder="1" applyAlignment="1" applyProtection="1">
      <alignment horizontal="center" vertical="center"/>
      <protection/>
    </xf>
    <xf numFmtId="0" fontId="26" fillId="7" borderId="64" xfId="0" applyFont="1" applyFill="1" applyBorder="1" applyAlignment="1" applyProtection="1">
      <alignment horizontal="center" vertical="center"/>
      <protection/>
    </xf>
    <xf numFmtId="0" fontId="26" fillId="7" borderId="65" xfId="0" applyFont="1" applyFill="1" applyBorder="1" applyAlignment="1" applyProtection="1">
      <alignment horizontal="center" vertical="center"/>
      <protection/>
    </xf>
    <xf numFmtId="0" fontId="26" fillId="7" borderId="66" xfId="0" applyFont="1" applyFill="1" applyBorder="1" applyAlignment="1" applyProtection="1">
      <alignment horizontal="center" vertical="center"/>
      <protection/>
    </xf>
    <xf numFmtId="0" fontId="26" fillId="7" borderId="67" xfId="0" applyFont="1" applyFill="1" applyBorder="1" applyAlignment="1" applyProtection="1">
      <alignment horizontal="center" vertical="center"/>
      <protection/>
    </xf>
    <xf numFmtId="0" fontId="26" fillId="7" borderId="68" xfId="0" applyFont="1" applyFill="1" applyBorder="1" applyAlignment="1" applyProtection="1">
      <alignment horizontal="center" vertical="center"/>
      <protection/>
    </xf>
    <xf numFmtId="3" fontId="6" fillId="3" borderId="34" xfId="0" applyNumberFormat="1" applyFont="1" applyFill="1" applyBorder="1" applyAlignment="1" applyProtection="1">
      <alignment horizontal="left"/>
      <protection/>
    </xf>
    <xf numFmtId="3" fontId="6" fillId="3" borderId="36" xfId="0" applyNumberFormat="1" applyFont="1" applyFill="1" applyBorder="1" applyAlignment="1" applyProtection="1">
      <alignment horizontal="left"/>
      <protection/>
    </xf>
    <xf numFmtId="0" fontId="10" fillId="2" borderId="35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4" fontId="6" fillId="2" borderId="1" xfId="0" applyNumberFormat="1" applyFont="1" applyFill="1" applyBorder="1" applyAlignment="1" applyProtection="1">
      <alignment horizontal="center"/>
      <protection/>
    </xf>
    <xf numFmtId="4" fontId="6" fillId="2" borderId="3" xfId="0" applyNumberFormat="1" applyFont="1" applyFill="1" applyBorder="1" applyAlignment="1" applyProtection="1">
      <alignment horizontal="center"/>
      <protection/>
    </xf>
    <xf numFmtId="0" fontId="30" fillId="2" borderId="1" xfId="0" applyFont="1" applyFill="1" applyBorder="1" applyAlignment="1" applyProtection="1">
      <alignment horizontal="center"/>
      <protection/>
    </xf>
    <xf numFmtId="0" fontId="30" fillId="2" borderId="3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3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0" fillId="2" borderId="69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C19" sqref="C19"/>
    </sheetView>
  </sheetViews>
  <sheetFormatPr defaultColWidth="9.00390625" defaultRowHeight="12.75"/>
  <cols>
    <col min="1" max="1" width="2.625" style="2" customWidth="1"/>
    <col min="2" max="2" width="26.375" style="2" customWidth="1"/>
    <col min="3" max="3" width="9.875" style="2" customWidth="1"/>
    <col min="4" max="4" width="5.875" style="2" customWidth="1"/>
    <col min="5" max="5" width="6.375" style="2" customWidth="1"/>
    <col min="6" max="6" width="10.125" style="2" customWidth="1"/>
    <col min="7" max="7" width="11.25390625" style="2" customWidth="1"/>
    <col min="8" max="8" width="11.875" style="2" customWidth="1"/>
    <col min="9" max="9" width="9.125" style="2" bestFit="1" customWidth="1"/>
    <col min="10" max="10" width="8.125" style="2" customWidth="1"/>
    <col min="11" max="11" width="8.75390625" style="2" bestFit="1" customWidth="1"/>
    <col min="12" max="12" width="11.125" style="2" bestFit="1" customWidth="1"/>
    <col min="13" max="13" width="9.625" style="2" customWidth="1"/>
    <col min="14" max="16384" width="9.125" style="2" customWidth="1"/>
  </cols>
  <sheetData>
    <row r="1" spans="1:10" ht="14.25" thickBot="1" thickTop="1">
      <c r="A1" s="1" t="s">
        <v>0</v>
      </c>
      <c r="D1" s="3" t="s">
        <v>3</v>
      </c>
      <c r="E1" s="4"/>
      <c r="F1" s="5"/>
      <c r="G1" s="6"/>
      <c r="I1" s="7" t="s">
        <v>4</v>
      </c>
      <c r="J1" s="8">
        <v>0</v>
      </c>
    </row>
    <row r="2" spans="1:14" ht="14.25" thickBot="1" thickTop="1">
      <c r="A2" s="9" t="s">
        <v>1</v>
      </c>
      <c r="M2" s="10" t="s">
        <v>56</v>
      </c>
      <c r="N2" s="95">
        <v>0</v>
      </c>
    </row>
    <row r="3" spans="1:14" ht="14.25" thickBot="1" thickTop="1">
      <c r="A3" s="9" t="s">
        <v>2</v>
      </c>
      <c r="D3" s="203" t="s">
        <v>5</v>
      </c>
      <c r="E3" s="204"/>
      <c r="F3" s="205"/>
      <c r="G3" s="197" t="s">
        <v>6</v>
      </c>
      <c r="H3" s="198"/>
      <c r="M3" s="11" t="s">
        <v>20</v>
      </c>
      <c r="N3" s="96">
        <v>0</v>
      </c>
    </row>
    <row r="4" spans="1:8" ht="13.5" thickTop="1">
      <c r="A4" s="12" t="s">
        <v>67</v>
      </c>
      <c r="D4" s="206" t="s">
        <v>7</v>
      </c>
      <c r="E4" s="207"/>
      <c r="F4" s="208"/>
      <c r="G4" s="199" t="s">
        <v>8</v>
      </c>
      <c r="H4" s="200"/>
    </row>
    <row r="5" spans="1:8" ht="12.75">
      <c r="A5" s="9" t="s">
        <v>68</v>
      </c>
      <c r="D5" s="206" t="s">
        <v>9</v>
      </c>
      <c r="E5" s="207"/>
      <c r="F5" s="208"/>
      <c r="G5" s="199" t="s">
        <v>10</v>
      </c>
      <c r="H5" s="200"/>
    </row>
    <row r="6" spans="1:8" ht="13.5" thickBot="1">
      <c r="A6" s="13" t="s">
        <v>69</v>
      </c>
      <c r="D6" s="209" t="s">
        <v>11</v>
      </c>
      <c r="E6" s="210"/>
      <c r="F6" s="211"/>
      <c r="G6" s="201" t="s">
        <v>10</v>
      </c>
      <c r="H6" s="202"/>
    </row>
    <row r="7" ht="14.25" thickBot="1" thickTop="1">
      <c r="A7" s="13" t="s">
        <v>72</v>
      </c>
    </row>
    <row r="8" spans="1:9" ht="13.5" thickBot="1">
      <c r="A8" s="13"/>
      <c r="G8" s="219" t="s">
        <v>60</v>
      </c>
      <c r="H8" s="220"/>
      <c r="I8" s="18">
        <v>0</v>
      </c>
    </row>
    <row r="9" spans="2:16" ht="13.5" thickTop="1">
      <c r="B9" s="14" t="s">
        <v>171</v>
      </c>
      <c r="C9" s="15">
        <v>0</v>
      </c>
      <c r="D9" s="16" t="s">
        <v>77</v>
      </c>
      <c r="E9" s="17" t="s">
        <v>78</v>
      </c>
      <c r="G9" s="221" t="s">
        <v>61</v>
      </c>
      <c r="H9" s="222"/>
      <c r="I9" s="25">
        <v>0</v>
      </c>
      <c r="K9" s="149" t="s">
        <v>12</v>
      </c>
      <c r="L9" s="149" t="s">
        <v>12</v>
      </c>
      <c r="M9" s="150" t="s">
        <v>12</v>
      </c>
      <c r="N9" s="149" t="s">
        <v>13</v>
      </c>
      <c r="O9" s="150" t="s">
        <v>14</v>
      </c>
      <c r="P9" s="149" t="s">
        <v>15</v>
      </c>
    </row>
    <row r="10" spans="2:16" ht="12.75">
      <c r="B10" s="21" t="s">
        <v>49</v>
      </c>
      <c r="C10" s="22" t="e">
        <f>SUM(H44)</f>
        <v>#DIV/0!</v>
      </c>
      <c r="D10" s="23" t="e">
        <f>C10/N2</f>
        <v>#DIV/0!</v>
      </c>
      <c r="E10" s="24" t="e">
        <f>C10/N3</f>
        <v>#DIV/0!</v>
      </c>
      <c r="G10" s="221" t="s">
        <v>62</v>
      </c>
      <c r="H10" s="222"/>
      <c r="I10" s="25">
        <v>0</v>
      </c>
      <c r="K10" s="151" t="s">
        <v>16</v>
      </c>
      <c r="L10" s="151" t="s">
        <v>17</v>
      </c>
      <c r="M10" s="152" t="s">
        <v>174</v>
      </c>
      <c r="N10" s="151" t="s">
        <v>18</v>
      </c>
      <c r="O10" s="152" t="s">
        <v>18</v>
      </c>
      <c r="P10" s="151" t="s">
        <v>19</v>
      </c>
    </row>
    <row r="11" spans="2:16" ht="13.5" thickBot="1">
      <c r="B11" s="21" t="s">
        <v>50</v>
      </c>
      <c r="C11" s="22" t="e">
        <f>SUM(C9*C10)</f>
        <v>#DIV/0!</v>
      </c>
      <c r="D11" s="28" t="e">
        <f>C11/N2</f>
        <v>#DIV/0!</v>
      </c>
      <c r="E11" s="29" t="e">
        <f>C11/N3</f>
        <v>#DIV/0!</v>
      </c>
      <c r="G11" s="223" t="s">
        <v>63</v>
      </c>
      <c r="H11" s="224"/>
      <c r="I11" s="35">
        <v>0</v>
      </c>
      <c r="K11" s="30">
        <v>0</v>
      </c>
      <c r="L11" s="30">
        <v>0</v>
      </c>
      <c r="M11" s="31">
        <f>I12</f>
        <v>0</v>
      </c>
      <c r="N11" s="30">
        <v>0</v>
      </c>
      <c r="O11" s="30">
        <v>0</v>
      </c>
      <c r="P11" s="30">
        <v>0</v>
      </c>
    </row>
    <row r="12" spans="2:16" ht="13.5" thickBot="1">
      <c r="B12" s="32" t="s">
        <v>51</v>
      </c>
      <c r="C12" s="33" t="e">
        <f>SUM(C11,K12,L12,N12)</f>
        <v>#DIV/0!</v>
      </c>
      <c r="D12" s="28" t="e">
        <f>C12/N2</f>
        <v>#DIV/0!</v>
      </c>
      <c r="E12" s="34" t="e">
        <f>C12/N3</f>
        <v>#DIV/0!</v>
      </c>
      <c r="G12" s="213" t="s">
        <v>64</v>
      </c>
      <c r="H12" s="214"/>
      <c r="I12" s="153">
        <f>SUM(I8*I9*I10*I11)</f>
        <v>0</v>
      </c>
      <c r="K12" s="94" t="e">
        <f>SUM(K11/M11)</f>
        <v>#DIV/0!</v>
      </c>
      <c r="L12" s="94" t="e">
        <f>SUM(L11/M11)</f>
        <v>#DIV/0!</v>
      </c>
      <c r="M12" s="36"/>
      <c r="N12" s="93" t="e">
        <f>SUM(K12/100*N11,L12/100*N11,C11/100*N11)</f>
        <v>#DIV/0!</v>
      </c>
      <c r="O12" s="93" t="e">
        <f>SUM(C12)/((100-O11)/100)-C12</f>
        <v>#DIV/0!</v>
      </c>
      <c r="P12" s="94" t="e">
        <f>SUM(C13*P11/100)</f>
        <v>#DIV/0!</v>
      </c>
    </row>
    <row r="13" spans="2:9" ht="13.5" thickBot="1">
      <c r="B13" s="37" t="s">
        <v>52</v>
      </c>
      <c r="C13" s="38" t="e">
        <f>SUM(C12)/((100-O11)/100)</f>
        <v>#DIV/0!</v>
      </c>
      <c r="D13" s="39" t="e">
        <f>C13/N2</f>
        <v>#DIV/0!</v>
      </c>
      <c r="E13" s="97" t="e">
        <f>C13/N3</f>
        <v>#DIV/0!</v>
      </c>
      <c r="G13" s="217" t="s">
        <v>173</v>
      </c>
      <c r="H13" s="218"/>
      <c r="I13" s="155" t="e">
        <f>I14/I11</f>
        <v>#DIV/0!</v>
      </c>
    </row>
    <row r="14" spans="2:9" ht="13.5" thickBot="1">
      <c r="B14" s="40" t="s">
        <v>53</v>
      </c>
      <c r="C14" s="41" t="e">
        <f>SUM((C13*1),(C13*P11/100))</f>
        <v>#DIV/0!</v>
      </c>
      <c r="D14" s="42" t="e">
        <f>C14/N2</f>
        <v>#DIV/0!</v>
      </c>
      <c r="E14" s="43" t="e">
        <f>C14/N3</f>
        <v>#DIV/0!</v>
      </c>
      <c r="G14" s="215" t="s">
        <v>170</v>
      </c>
      <c r="H14" s="216"/>
      <c r="I14" s="154">
        <f>C9*I12</f>
        <v>0</v>
      </c>
    </row>
    <row r="15" ht="13.5" thickTop="1"/>
    <row r="16" ht="12.75">
      <c r="B16" s="44" t="s">
        <v>73</v>
      </c>
    </row>
    <row r="17" spans="2:11" ht="12.75">
      <c r="B17" s="45" t="s">
        <v>21</v>
      </c>
      <c r="C17" s="19" t="s">
        <v>22</v>
      </c>
      <c r="D17" s="20" t="s">
        <v>23</v>
      </c>
      <c r="E17" s="19" t="s">
        <v>66</v>
      </c>
      <c r="F17" s="46" t="s">
        <v>24</v>
      </c>
      <c r="G17" s="46" t="s">
        <v>22</v>
      </c>
      <c r="H17" s="46" t="s">
        <v>25</v>
      </c>
      <c r="I17" s="46" t="s">
        <v>26</v>
      </c>
      <c r="J17" s="46" t="s">
        <v>26</v>
      </c>
      <c r="K17" s="46" t="s">
        <v>79</v>
      </c>
    </row>
    <row r="18" spans="2:11" ht="12.75">
      <c r="B18" s="47"/>
      <c r="C18" s="26" t="s">
        <v>27</v>
      </c>
      <c r="D18" s="27"/>
      <c r="E18" s="48"/>
      <c r="F18" s="46" t="s">
        <v>28</v>
      </c>
      <c r="G18" s="46" t="s">
        <v>54</v>
      </c>
      <c r="H18" s="46" t="s">
        <v>55</v>
      </c>
      <c r="I18" s="49" t="s">
        <v>74</v>
      </c>
      <c r="J18" s="50" t="s">
        <v>75</v>
      </c>
      <c r="K18" s="46" t="s">
        <v>80</v>
      </c>
    </row>
    <row r="19" spans="2:11" ht="12.75">
      <c r="B19" s="46" t="s">
        <v>29</v>
      </c>
      <c r="C19" s="51" t="s">
        <v>70</v>
      </c>
      <c r="F19" s="179">
        <v>6E-05</v>
      </c>
      <c r="G19" s="53">
        <v>0</v>
      </c>
      <c r="H19" s="54">
        <f>SUM(F19*G19)</f>
        <v>0</v>
      </c>
      <c r="I19" s="58" t="e">
        <f>H19/N2</f>
        <v>#DIV/0!</v>
      </c>
      <c r="J19" s="56" t="e">
        <f>H19/N3</f>
        <v>#DIV/0!</v>
      </c>
      <c r="K19" s="99" t="e">
        <f>H19*100/Toplam</f>
        <v>#DIV/0!</v>
      </c>
    </row>
    <row r="20" spans="2:11" ht="12.75">
      <c r="B20" s="46" t="s">
        <v>30</v>
      </c>
      <c r="C20" s="51" t="s">
        <v>70</v>
      </c>
      <c r="D20" s="1"/>
      <c r="E20" s="57"/>
      <c r="F20" s="179">
        <v>8E-05</v>
      </c>
      <c r="G20" s="53">
        <v>0</v>
      </c>
      <c r="H20" s="54">
        <f>SUM(F20*G20)</f>
        <v>0</v>
      </c>
      <c r="I20" s="58" t="e">
        <f>H20/N2</f>
        <v>#DIV/0!</v>
      </c>
      <c r="J20" s="56" t="e">
        <f>H20/N3</f>
        <v>#DIV/0!</v>
      </c>
      <c r="K20" s="99" t="e">
        <f>H20*100/Toplam</f>
        <v>#DIV/0!</v>
      </c>
    </row>
    <row r="21" spans="2:11" ht="12.75">
      <c r="B21" s="46" t="s">
        <v>31</v>
      </c>
      <c r="C21" s="51" t="s">
        <v>70</v>
      </c>
      <c r="D21" s="1"/>
      <c r="F21" s="179">
        <v>5E-05</v>
      </c>
      <c r="G21" s="53">
        <v>0</v>
      </c>
      <c r="H21" s="54">
        <f>SUM(F21*G21)</f>
        <v>0</v>
      </c>
      <c r="I21" s="58" t="e">
        <f>H21/N2</f>
        <v>#DIV/0!</v>
      </c>
      <c r="J21" s="56" t="e">
        <f>H21/N3</f>
        <v>#DIV/0!</v>
      </c>
      <c r="K21" s="99" t="e">
        <f>H21*100/Toplam</f>
        <v>#DIV/0!</v>
      </c>
    </row>
    <row r="22" spans="2:11" ht="12.75">
      <c r="B22" s="46" t="s">
        <v>32</v>
      </c>
      <c r="C22" s="51" t="s">
        <v>70</v>
      </c>
      <c r="D22" s="1"/>
      <c r="E22" s="57"/>
      <c r="F22" s="179">
        <v>7E-05</v>
      </c>
      <c r="G22" s="53">
        <v>0</v>
      </c>
      <c r="H22" s="54">
        <f>SUM(F22*G22)</f>
        <v>0</v>
      </c>
      <c r="I22" s="55" t="e">
        <f>H22/N2</f>
        <v>#DIV/0!</v>
      </c>
      <c r="J22" s="56" t="e">
        <f>H22/N3</f>
        <v>#DIV/0!</v>
      </c>
      <c r="K22" s="99" t="e">
        <f>H22*100/Toplam</f>
        <v>#DIV/0!</v>
      </c>
    </row>
    <row r="23" spans="4:11" ht="12.75">
      <c r="D23" s="1"/>
      <c r="F23" s="59"/>
      <c r="H23" s="60"/>
      <c r="I23" s="61"/>
      <c r="J23" s="62"/>
      <c r="K23" s="100"/>
    </row>
    <row r="24" spans="2:11" ht="12.75">
      <c r="B24" s="46" t="s">
        <v>33</v>
      </c>
      <c r="C24" s="63" t="s">
        <v>34</v>
      </c>
      <c r="D24" s="64"/>
      <c r="E24" s="63"/>
      <c r="F24" s="179">
        <v>8E-05</v>
      </c>
      <c r="G24" s="53">
        <v>0</v>
      </c>
      <c r="H24" s="54">
        <f>SUM(F24*G24)</f>
        <v>0</v>
      </c>
      <c r="I24" s="65" t="e">
        <f>H24/N2</f>
        <v>#DIV/0!</v>
      </c>
      <c r="J24" s="66" t="e">
        <f>H24/N3</f>
        <v>#DIV/0!</v>
      </c>
      <c r="K24" s="99" t="e">
        <f>H24*100/Toplam</f>
        <v>#DIV/0!</v>
      </c>
    </row>
    <row r="25" spans="4:11" ht="13.5" thickBot="1">
      <c r="D25" s="1"/>
      <c r="F25" s="67"/>
      <c r="G25" s="68"/>
      <c r="H25" s="60"/>
      <c r="I25" s="61"/>
      <c r="J25" s="62"/>
      <c r="K25" s="100"/>
    </row>
    <row r="26" spans="2:11" ht="15.75" thickBot="1" thickTop="1">
      <c r="B26" s="46" t="s">
        <v>35</v>
      </c>
      <c r="C26" s="63"/>
      <c r="D26" s="69" t="s">
        <v>76</v>
      </c>
      <c r="E26" s="70" t="s">
        <v>36</v>
      </c>
      <c r="G26" s="71"/>
      <c r="H26" s="60"/>
      <c r="I26" s="61"/>
      <c r="J26" s="62"/>
      <c r="K26" s="100"/>
    </row>
    <row r="27" spans="2:11" ht="13.5" thickTop="1">
      <c r="B27" s="63"/>
      <c r="C27" s="63" t="s">
        <v>59</v>
      </c>
      <c r="D27" s="63"/>
      <c r="E27" s="72">
        <v>0</v>
      </c>
      <c r="F27" s="73">
        <v>7.854E-05</v>
      </c>
      <c r="G27" s="53">
        <v>0</v>
      </c>
      <c r="H27" s="54">
        <f>SUM(F27*G27*E27)</f>
        <v>0</v>
      </c>
      <c r="I27" s="55" t="e">
        <f>H27/N2</f>
        <v>#DIV/0!</v>
      </c>
      <c r="J27" s="56" t="e">
        <f>H27/N3</f>
        <v>#DIV/0!</v>
      </c>
      <c r="K27" s="99" t="e">
        <f>H27*100/Toplam</f>
        <v>#DIV/0!</v>
      </c>
    </row>
    <row r="28" spans="2:11" ht="12.75">
      <c r="B28" s="74" t="s">
        <v>37</v>
      </c>
      <c r="C28" s="75" t="s">
        <v>57</v>
      </c>
      <c r="D28" s="72">
        <v>0</v>
      </c>
      <c r="E28" s="72">
        <v>0</v>
      </c>
      <c r="F28" s="76">
        <v>6.438E-06</v>
      </c>
      <c r="G28" s="53">
        <v>0</v>
      </c>
      <c r="H28" s="54">
        <f>SUM(D28*E28*F28*G28)</f>
        <v>0</v>
      </c>
      <c r="I28" s="55" t="e">
        <f>H28/N2</f>
        <v>#DIV/0!</v>
      </c>
      <c r="J28" s="56" t="e">
        <f>H28/N3</f>
        <v>#DIV/0!</v>
      </c>
      <c r="K28" s="99" t="e">
        <f>H28*100/Toplam</f>
        <v>#DIV/0!</v>
      </c>
    </row>
    <row r="29" spans="2:11" ht="12.75">
      <c r="B29" s="74" t="s">
        <v>38</v>
      </c>
      <c r="C29" s="75" t="s">
        <v>58</v>
      </c>
      <c r="D29" s="72">
        <v>0</v>
      </c>
      <c r="E29" s="72">
        <v>0</v>
      </c>
      <c r="F29" s="76">
        <v>6.438E-06</v>
      </c>
      <c r="G29" s="53">
        <v>0</v>
      </c>
      <c r="H29" s="54">
        <f>SUM(D29*E29*F29*G29)</f>
        <v>0</v>
      </c>
      <c r="I29" s="55" t="e">
        <f>H29/N2</f>
        <v>#DIV/0!</v>
      </c>
      <c r="J29" s="56" t="e">
        <f>H29/N3</f>
        <v>#DIV/0!</v>
      </c>
      <c r="K29" s="99" t="e">
        <f>H29*100/Toplam</f>
        <v>#DIV/0!</v>
      </c>
    </row>
    <row r="30" spans="7:11" ht="13.5" thickBot="1">
      <c r="G30" s="71"/>
      <c r="I30" s="61"/>
      <c r="J30" s="62"/>
      <c r="K30" s="100"/>
    </row>
    <row r="31" spans="2:11" ht="14.25" thickBot="1" thickTop="1">
      <c r="B31" s="46" t="s">
        <v>39</v>
      </c>
      <c r="C31" s="63"/>
      <c r="D31" s="77" t="s">
        <v>40</v>
      </c>
      <c r="E31" s="70" t="s">
        <v>41</v>
      </c>
      <c r="G31" s="71"/>
      <c r="I31" s="61"/>
      <c r="J31" s="62"/>
      <c r="K31" s="100"/>
    </row>
    <row r="32" spans="3:11" ht="13.5" thickTop="1">
      <c r="C32" s="63" t="s">
        <v>42</v>
      </c>
      <c r="D32" s="72">
        <v>0</v>
      </c>
      <c r="E32" s="72">
        <v>0</v>
      </c>
      <c r="F32" s="73">
        <v>1E-05</v>
      </c>
      <c r="G32" s="53">
        <v>0</v>
      </c>
      <c r="H32" s="54">
        <f>D32*E32*F32*G32</f>
        <v>0</v>
      </c>
      <c r="I32" s="65" t="e">
        <f>H32/N2</f>
        <v>#DIV/0!</v>
      </c>
      <c r="J32" s="66" t="e">
        <f>H32/N3</f>
        <v>#DIV/0!</v>
      </c>
      <c r="K32" s="101" t="e">
        <f>H32*100/Toplam</f>
        <v>#DIV/0!</v>
      </c>
    </row>
    <row r="33" spans="3:11" ht="12.75">
      <c r="C33" s="63" t="s">
        <v>81</v>
      </c>
      <c r="D33" s="72">
        <v>0</v>
      </c>
      <c r="E33" s="72">
        <v>0</v>
      </c>
      <c r="F33" s="73">
        <v>1E-05</v>
      </c>
      <c r="G33" s="53">
        <v>0</v>
      </c>
      <c r="H33" s="54">
        <f>D33*E33*F33*G33</f>
        <v>0</v>
      </c>
      <c r="I33" s="65" t="e">
        <f>H33/N2</f>
        <v>#DIV/0!</v>
      </c>
      <c r="J33" s="66" t="e">
        <f>H33/N3</f>
        <v>#DIV/0!</v>
      </c>
      <c r="K33" s="99" t="e">
        <f>H33*100/Toplam</f>
        <v>#DIV/0!</v>
      </c>
    </row>
    <row r="34" spans="3:11" ht="12.75">
      <c r="C34" s="63" t="s">
        <v>43</v>
      </c>
      <c r="D34" s="72">
        <v>0</v>
      </c>
      <c r="E34" s="72">
        <v>0</v>
      </c>
      <c r="F34" s="73">
        <v>1E-05</v>
      </c>
      <c r="G34" s="53">
        <v>0</v>
      </c>
      <c r="H34" s="54">
        <f>D34*E34*F34*G34</f>
        <v>0</v>
      </c>
      <c r="I34" s="65" t="e">
        <f>H34/N2</f>
        <v>#DIV/0!</v>
      </c>
      <c r="J34" s="66" t="e">
        <f>H34/N3</f>
        <v>#DIV/0!</v>
      </c>
      <c r="K34" s="99" t="e">
        <f>H34*100/Toplam</f>
        <v>#DIV/0!</v>
      </c>
    </row>
    <row r="35" spans="7:11" ht="13.5" thickBot="1">
      <c r="G35" s="71"/>
      <c r="H35" s="78"/>
      <c r="I35" s="61"/>
      <c r="J35" s="62"/>
      <c r="K35" s="100"/>
    </row>
    <row r="36" spans="2:11" ht="14.25" thickBot="1" thickTop="1">
      <c r="B36" s="7" t="s">
        <v>44</v>
      </c>
      <c r="C36" s="63"/>
      <c r="D36" s="79"/>
      <c r="E36" s="77" t="s">
        <v>65</v>
      </c>
      <c r="G36" s="71"/>
      <c r="H36" s="78"/>
      <c r="I36" s="61"/>
      <c r="J36" s="62"/>
      <c r="K36" s="100"/>
    </row>
    <row r="37" spans="2:11" ht="13.5" thickTop="1">
      <c r="B37" s="63" t="s">
        <v>45</v>
      </c>
      <c r="C37" s="51" t="s">
        <v>71</v>
      </c>
      <c r="D37" s="63"/>
      <c r="E37" s="72">
        <v>0</v>
      </c>
      <c r="F37" s="52">
        <v>0.0001</v>
      </c>
      <c r="G37" s="53">
        <v>0</v>
      </c>
      <c r="H37" s="54">
        <f>SUM(F37*G37*E37)</f>
        <v>0</v>
      </c>
      <c r="I37" s="55" t="e">
        <f>H37/N2</f>
        <v>#DIV/0!</v>
      </c>
      <c r="J37" s="56" t="e">
        <f>H37/N3</f>
        <v>#DIV/0!</v>
      </c>
      <c r="K37" s="99" t="e">
        <f>H37*100/Toplam</f>
        <v>#DIV/0!</v>
      </c>
    </row>
    <row r="38" spans="2:11" ht="12.75">
      <c r="B38" s="75" t="s">
        <v>46</v>
      </c>
      <c r="C38" s="51" t="s">
        <v>71</v>
      </c>
      <c r="D38" s="63"/>
      <c r="E38" s="72">
        <v>0</v>
      </c>
      <c r="F38" s="52">
        <v>2.5E-05</v>
      </c>
      <c r="G38" s="53">
        <v>0</v>
      </c>
      <c r="H38" s="54">
        <f>SUM(F38*G38*E38)</f>
        <v>0</v>
      </c>
      <c r="I38" s="128" t="e">
        <f>H38/N2</f>
        <v>#DIV/0!</v>
      </c>
      <c r="J38" s="66" t="e">
        <f>H38/N3</f>
        <v>#DIV/0!</v>
      </c>
      <c r="K38" s="99" t="e">
        <f>H38*100/Toplam</f>
        <v>#DIV/0!</v>
      </c>
    </row>
    <row r="39" spans="2:11" ht="12.75">
      <c r="B39" s="63" t="s">
        <v>47</v>
      </c>
      <c r="C39" s="51" t="s">
        <v>71</v>
      </c>
      <c r="D39" s="63"/>
      <c r="E39" s="72">
        <v>0</v>
      </c>
      <c r="F39" s="63"/>
      <c r="G39" s="178"/>
      <c r="H39" s="54">
        <f>SUM(F39*G39*E39)</f>
        <v>0</v>
      </c>
      <c r="I39" s="128" t="e">
        <f>H39/N2</f>
        <v>#DIV/0!</v>
      </c>
      <c r="J39" s="66" t="e">
        <f>H39/N3</f>
        <v>#DIV/0!</v>
      </c>
      <c r="K39" s="99" t="e">
        <f>H39*100/Toplam</f>
        <v>#DIV/0!</v>
      </c>
    </row>
    <row r="40" spans="4:11" ht="12.75">
      <c r="D40" s="1"/>
      <c r="F40" s="67"/>
      <c r="G40" s="68"/>
      <c r="H40" s="78"/>
      <c r="I40" s="61"/>
      <c r="K40" s="100"/>
    </row>
    <row r="41" spans="2:11" ht="12.75">
      <c r="B41" s="63" t="s">
        <v>130</v>
      </c>
      <c r="C41" s="63"/>
      <c r="D41" s="64"/>
      <c r="E41" s="63"/>
      <c r="F41" s="73" t="e">
        <f>+Su!N19</f>
        <v>#DIV/0!</v>
      </c>
      <c r="G41" s="53">
        <v>0</v>
      </c>
      <c r="H41" s="54" t="e">
        <f>SUM(F41*G41)</f>
        <v>#DIV/0!</v>
      </c>
      <c r="I41" s="128" t="e">
        <f>H41/N2</f>
        <v>#DIV/0!</v>
      </c>
      <c r="J41" s="66" t="e">
        <f>H41/N3</f>
        <v>#DIV/0!</v>
      </c>
      <c r="K41" s="99" t="e">
        <f>H41*100/Toplam</f>
        <v>#DIV/0!</v>
      </c>
    </row>
    <row r="42" spans="2:11" ht="12.75">
      <c r="B42" s="63" t="s">
        <v>131</v>
      </c>
      <c r="C42" s="63"/>
      <c r="D42" s="64"/>
      <c r="E42" s="63"/>
      <c r="F42" s="73" t="e">
        <f>+Elektrik!E41</f>
        <v>#DIV/0!</v>
      </c>
      <c r="G42" s="53">
        <v>0</v>
      </c>
      <c r="H42" s="54" t="e">
        <f>SUM(F42*G42)</f>
        <v>#DIV/0!</v>
      </c>
      <c r="I42" s="128" t="e">
        <f>H42/N2</f>
        <v>#DIV/0!</v>
      </c>
      <c r="J42" s="66" t="e">
        <f>H42/N3</f>
        <v>#DIV/0!</v>
      </c>
      <c r="K42" s="99" t="e">
        <f>H42*100/Toplam</f>
        <v>#DIV/0!</v>
      </c>
    </row>
    <row r="43" spans="8:11" ht="13.5" thickBot="1">
      <c r="H43" s="78"/>
      <c r="K43" s="100"/>
    </row>
    <row r="44" spans="2:11" ht="14.25" thickBot="1" thickTop="1">
      <c r="B44" s="212" t="s">
        <v>48</v>
      </c>
      <c r="C44" s="212"/>
      <c r="D44" s="212"/>
      <c r="E44" s="212"/>
      <c r="F44" s="212"/>
      <c r="G44" s="212"/>
      <c r="H44" s="80" t="e">
        <f>SUM(H19:H43)</f>
        <v>#DIV/0!</v>
      </c>
      <c r="I44" s="81" t="e">
        <f>SUM(I19:I43)</f>
        <v>#DIV/0!</v>
      </c>
      <c r="J44" s="98" t="e">
        <f>SUM(J19:J43)</f>
        <v>#DIV/0!</v>
      </c>
      <c r="K44" s="102" t="e">
        <f>SUM(K19:K43)</f>
        <v>#DIV/0!</v>
      </c>
    </row>
    <row r="45" spans="2:8" ht="13.5" thickTop="1">
      <c r="B45" s="82"/>
      <c r="C45" s="82"/>
      <c r="D45" s="83"/>
      <c r="E45" s="82"/>
      <c r="F45" s="82"/>
      <c r="G45" s="84"/>
      <c r="H45" s="78"/>
    </row>
    <row r="46" spans="2:8" ht="12.75">
      <c r="B46" s="82"/>
      <c r="C46" s="82"/>
      <c r="D46" s="83"/>
      <c r="E46" s="82"/>
      <c r="F46" s="85"/>
      <c r="G46" s="84"/>
      <c r="H46" s="78"/>
    </row>
    <row r="47" spans="4:7" ht="12.75">
      <c r="D47" s="83"/>
      <c r="E47" s="82"/>
      <c r="F47" s="82"/>
      <c r="G47" s="86"/>
    </row>
    <row r="49" spans="6:9" ht="12.75">
      <c r="F49" s="82"/>
      <c r="G49" s="82"/>
      <c r="H49" s="82"/>
      <c r="I49" s="82"/>
    </row>
    <row r="50" spans="6:9" ht="12.75">
      <c r="F50" s="82"/>
      <c r="G50" s="87"/>
      <c r="H50" s="88"/>
      <c r="I50" s="82"/>
    </row>
    <row r="51" spans="4:9" ht="12.75">
      <c r="D51" s="1"/>
      <c r="E51" s="57"/>
      <c r="F51" s="89"/>
      <c r="G51" s="90"/>
      <c r="H51" s="91"/>
      <c r="I51" s="82"/>
    </row>
    <row r="52" spans="4:9" ht="12.75">
      <c r="D52" s="1"/>
      <c r="F52" s="82"/>
      <c r="G52" s="84"/>
      <c r="H52" s="92"/>
      <c r="I52" s="82"/>
    </row>
    <row r="53" spans="6:9" ht="12.75">
      <c r="F53" s="82"/>
      <c r="G53" s="82"/>
      <c r="H53" s="82"/>
      <c r="I53" s="82"/>
    </row>
    <row r="58" ht="12.75">
      <c r="B58" s="1"/>
    </row>
  </sheetData>
  <sheetProtection password="C7A6" sheet="1" objects="1" scenarios="1" selectLockedCells="1"/>
  <mergeCells count="16">
    <mergeCell ref="G8:H8"/>
    <mergeCell ref="G9:H9"/>
    <mergeCell ref="G10:H10"/>
    <mergeCell ref="G11:H11"/>
    <mergeCell ref="B44:G44"/>
    <mergeCell ref="G12:H12"/>
    <mergeCell ref="G14:H14"/>
    <mergeCell ref="G13:H13"/>
    <mergeCell ref="D3:F3"/>
    <mergeCell ref="D4:F4"/>
    <mergeCell ref="D5:F5"/>
    <mergeCell ref="D6:F6"/>
    <mergeCell ref="G3:H3"/>
    <mergeCell ref="G4:H4"/>
    <mergeCell ref="G5:H5"/>
    <mergeCell ref="G6:H6"/>
  </mergeCells>
  <printOptions gridLines="1"/>
  <pageMargins left="0" right="0" top="0.7874015748031497" bottom="0.7874015748031497" header="0.5118110236220472" footer="0.5118110236220472"/>
  <pageSetup horizontalDpi="300" verticalDpi="300" orientation="portrait" paperSize="9" r:id="rId1"/>
  <headerFooter alignWithMargins="0">
    <oddHeader>&amp;CKaplama Sarfları ve Maliyetleri</oddHeader>
    <oddFooter>&amp;CALTINOK  GALVANOKİMYA  LTD.ŞTİ.</oddFooter>
  </headerFooter>
  <ignoredErrors>
    <ignoredError sqref="H41:H42 F41:F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2">
      <selection activeCell="E40" sqref="E40"/>
    </sheetView>
  </sheetViews>
  <sheetFormatPr defaultColWidth="9.00390625" defaultRowHeight="12.75"/>
  <cols>
    <col min="1" max="1" width="2.625" style="2" customWidth="1"/>
    <col min="2" max="2" width="26.375" style="2" customWidth="1"/>
    <col min="3" max="3" width="9.875" style="2" customWidth="1"/>
    <col min="4" max="4" width="5.875" style="2" customWidth="1"/>
    <col min="5" max="5" width="6.375" style="2" customWidth="1"/>
    <col min="6" max="6" width="10.125" style="2" customWidth="1"/>
    <col min="7" max="7" width="11.25390625" style="2" customWidth="1"/>
    <col min="8" max="8" width="11.875" style="2" customWidth="1"/>
    <col min="9" max="9" width="8.875" style="2" bestFit="1" customWidth="1"/>
    <col min="10" max="10" width="8.125" style="2" customWidth="1"/>
    <col min="11" max="11" width="8.75390625" style="2" bestFit="1" customWidth="1"/>
    <col min="12" max="12" width="11.125" style="2" bestFit="1" customWidth="1"/>
    <col min="13" max="16384" width="9.125" style="2" customWidth="1"/>
  </cols>
  <sheetData>
    <row r="1" spans="1:10" ht="14.25" thickBot="1" thickTop="1">
      <c r="A1" s="1" t="s">
        <v>0</v>
      </c>
      <c r="D1" s="3" t="s">
        <v>87</v>
      </c>
      <c r="E1" s="4"/>
      <c r="F1" s="5"/>
      <c r="G1" s="6"/>
      <c r="I1" s="7" t="s">
        <v>4</v>
      </c>
      <c r="J1" s="177">
        <f ca="1">TODAY()</f>
        <v>39444</v>
      </c>
    </row>
    <row r="2" spans="1:14" ht="14.25" thickBot="1" thickTop="1">
      <c r="A2" s="9" t="s">
        <v>1</v>
      </c>
      <c r="M2" s="10" t="s">
        <v>56</v>
      </c>
      <c r="N2" s="95">
        <v>0</v>
      </c>
    </row>
    <row r="3" spans="1:14" ht="14.25" thickBot="1" thickTop="1">
      <c r="A3" s="9" t="s">
        <v>2</v>
      </c>
      <c r="D3" s="203" t="s">
        <v>5</v>
      </c>
      <c r="E3" s="204"/>
      <c r="F3" s="205"/>
      <c r="G3" s="197" t="s">
        <v>6</v>
      </c>
      <c r="H3" s="198"/>
      <c r="M3" s="11" t="s">
        <v>20</v>
      </c>
      <c r="N3" s="96">
        <v>0</v>
      </c>
    </row>
    <row r="4" spans="1:8" ht="13.5" thickTop="1">
      <c r="A4" s="12" t="s">
        <v>67</v>
      </c>
      <c r="D4" s="206" t="s">
        <v>7</v>
      </c>
      <c r="E4" s="207"/>
      <c r="F4" s="208"/>
      <c r="G4" s="199" t="s">
        <v>8</v>
      </c>
      <c r="H4" s="200"/>
    </row>
    <row r="5" spans="1:8" ht="12.75">
      <c r="A5" s="9" t="s">
        <v>68</v>
      </c>
      <c r="D5" s="206" t="s">
        <v>9</v>
      </c>
      <c r="E5" s="207"/>
      <c r="F5" s="208"/>
      <c r="G5" s="199" t="s">
        <v>10</v>
      </c>
      <c r="H5" s="200"/>
    </row>
    <row r="6" spans="1:8" ht="13.5" thickBot="1">
      <c r="A6" s="13" t="s">
        <v>69</v>
      </c>
      <c r="D6" s="209" t="s">
        <v>11</v>
      </c>
      <c r="E6" s="210"/>
      <c r="F6" s="211"/>
      <c r="G6" s="201" t="s">
        <v>10</v>
      </c>
      <c r="H6" s="202"/>
    </row>
    <row r="7" ht="14.25" thickBot="1" thickTop="1">
      <c r="A7" s="13" t="s">
        <v>72</v>
      </c>
    </row>
    <row r="8" spans="1:9" ht="13.5" thickBot="1">
      <c r="A8" s="13"/>
      <c r="G8" s="225" t="s">
        <v>82</v>
      </c>
      <c r="H8" s="226"/>
      <c r="I8" s="181">
        <v>0</v>
      </c>
    </row>
    <row r="9" spans="2:16" ht="14.25" thickBot="1" thickTop="1">
      <c r="B9" s="141" t="s">
        <v>163</v>
      </c>
      <c r="C9" s="180">
        <f>I15</f>
        <v>0</v>
      </c>
      <c r="D9" s="16" t="s">
        <v>77</v>
      </c>
      <c r="E9" s="17" t="s">
        <v>78</v>
      </c>
      <c r="G9" s="225" t="s">
        <v>83</v>
      </c>
      <c r="H9" s="226"/>
      <c r="I9" s="182">
        <v>0</v>
      </c>
      <c r="K9" s="149" t="s">
        <v>12</v>
      </c>
      <c r="L9" s="149" t="s">
        <v>12</v>
      </c>
      <c r="M9" s="150" t="s">
        <v>12</v>
      </c>
      <c r="N9" s="149" t="s">
        <v>13</v>
      </c>
      <c r="O9" s="150" t="s">
        <v>14</v>
      </c>
      <c r="P9" s="149" t="s">
        <v>15</v>
      </c>
    </row>
    <row r="10" spans="2:16" ht="13.5" thickBot="1">
      <c r="B10" s="21" t="s">
        <v>49</v>
      </c>
      <c r="C10" s="22" t="e">
        <f>SUM(H45)</f>
        <v>#DIV/0!</v>
      </c>
      <c r="D10" s="23" t="e">
        <f>C10/N2</f>
        <v>#DIV/0!</v>
      </c>
      <c r="E10" s="24" t="e">
        <f>C10/N3</f>
        <v>#DIV/0!</v>
      </c>
      <c r="G10" s="225" t="s">
        <v>62</v>
      </c>
      <c r="H10" s="226"/>
      <c r="I10" s="181">
        <v>0</v>
      </c>
      <c r="K10" s="151" t="s">
        <v>16</v>
      </c>
      <c r="L10" s="151" t="s">
        <v>17</v>
      </c>
      <c r="M10" s="152" t="s">
        <v>168</v>
      </c>
      <c r="N10" s="151" t="s">
        <v>18</v>
      </c>
      <c r="O10" s="152" t="s">
        <v>18</v>
      </c>
      <c r="P10" s="151" t="s">
        <v>19</v>
      </c>
    </row>
    <row r="11" spans="2:16" ht="13.5" thickBot="1">
      <c r="B11" s="21" t="s">
        <v>164</v>
      </c>
      <c r="C11" s="22" t="e">
        <f>SUM(C9*C10)</f>
        <v>#DIV/0!</v>
      </c>
      <c r="D11" s="28" t="e">
        <f>C11/N2</f>
        <v>#DIV/0!</v>
      </c>
      <c r="E11" s="29" t="e">
        <f>C11/N3</f>
        <v>#DIV/0!</v>
      </c>
      <c r="G11" s="227" t="s">
        <v>63</v>
      </c>
      <c r="H11" s="228"/>
      <c r="I11" s="183">
        <v>0</v>
      </c>
      <c r="K11" s="30">
        <v>0</v>
      </c>
      <c r="L11" s="30">
        <v>0</v>
      </c>
      <c r="M11" s="31">
        <f>I12</f>
        <v>0</v>
      </c>
      <c r="N11" s="30">
        <v>0</v>
      </c>
      <c r="O11" s="30">
        <v>0</v>
      </c>
      <c r="P11" s="30">
        <v>0</v>
      </c>
    </row>
    <row r="12" spans="2:16" ht="13.5" thickBot="1">
      <c r="B12" s="32" t="s">
        <v>165</v>
      </c>
      <c r="C12" s="33" t="e">
        <f>SUM(C11,K12,L12,N12)</f>
        <v>#DIV/0!</v>
      </c>
      <c r="D12" s="28" t="e">
        <f>C12/N2</f>
        <v>#DIV/0!</v>
      </c>
      <c r="E12" s="34" t="e">
        <f>C12/N3</f>
        <v>#DIV/0!</v>
      </c>
      <c r="G12" s="231" t="s">
        <v>84</v>
      </c>
      <c r="H12" s="232"/>
      <c r="I12" s="156">
        <f>SUM(I11*I8*I9*I10)</f>
        <v>0</v>
      </c>
      <c r="K12" s="94" t="e">
        <f>SUM(K11/M11)</f>
        <v>#DIV/0!</v>
      </c>
      <c r="L12" s="94" t="e">
        <f>SUM(L11/M11)</f>
        <v>#DIV/0!</v>
      </c>
      <c r="M12" s="36"/>
      <c r="N12" s="93" t="e">
        <f>SUM(K12/100*N11,L12/100*N11,C11/100*N11)</f>
        <v>#DIV/0!</v>
      </c>
      <c r="O12" s="93" t="e">
        <f>SUM(C12)/((100-O11)/100)-C12</f>
        <v>#DIV/0!</v>
      </c>
      <c r="P12" s="94" t="e">
        <f>SUM(C13*P11/100)</f>
        <v>#DIV/0!</v>
      </c>
    </row>
    <row r="13" spans="2:9" ht="13.5" thickBot="1">
      <c r="B13" s="37" t="s">
        <v>166</v>
      </c>
      <c r="C13" s="38" t="e">
        <f>SUM(C12)/((100-O11)/100)</f>
        <v>#DIV/0!</v>
      </c>
      <c r="D13" s="39" t="e">
        <f>C13/N2</f>
        <v>#DIV/0!</v>
      </c>
      <c r="E13" s="97" t="e">
        <f>C13/N3</f>
        <v>#DIV/0!</v>
      </c>
      <c r="G13" s="227" t="s">
        <v>85</v>
      </c>
      <c r="H13" s="228"/>
      <c r="I13" s="184">
        <v>0</v>
      </c>
    </row>
    <row r="14" spans="2:9" ht="13.5" thickBot="1">
      <c r="B14" s="40" t="s">
        <v>167</v>
      </c>
      <c r="C14" s="41" t="e">
        <f>SUM((C13*1),(C13*P11/100))</f>
        <v>#DIV/0!</v>
      </c>
      <c r="D14" s="42" t="e">
        <f>C14/N2</f>
        <v>#DIV/0!</v>
      </c>
      <c r="E14" s="43" t="e">
        <f>C14/N3</f>
        <v>#DIV/0!</v>
      </c>
      <c r="G14" s="225" t="s">
        <v>86</v>
      </c>
      <c r="H14" s="226"/>
      <c r="I14" s="181">
        <v>0</v>
      </c>
    </row>
    <row r="15" spans="7:9" ht="14.25" thickBot="1" thickTop="1">
      <c r="G15" s="229" t="s">
        <v>175</v>
      </c>
      <c r="H15" s="230"/>
      <c r="I15" s="157">
        <f>SUM(I13*I14)</f>
        <v>0</v>
      </c>
    </row>
    <row r="16" spans="7:9" ht="13.5" thickBot="1">
      <c r="G16" s="231" t="s">
        <v>177</v>
      </c>
      <c r="H16" s="232"/>
      <c r="I16" s="158" t="e">
        <f>I17/I11</f>
        <v>#DIV/0!</v>
      </c>
    </row>
    <row r="17" spans="7:9" ht="13.5" thickBot="1">
      <c r="G17" s="233" t="s">
        <v>176</v>
      </c>
      <c r="H17" s="234"/>
      <c r="I17" s="160">
        <f>I12*I15</f>
        <v>0</v>
      </c>
    </row>
    <row r="18" ht="12.75">
      <c r="B18" s="44" t="s">
        <v>73</v>
      </c>
    </row>
    <row r="19" spans="2:11" ht="12.75">
      <c r="B19" s="45" t="s">
        <v>21</v>
      </c>
      <c r="C19" s="19" t="s">
        <v>22</v>
      </c>
      <c r="D19" s="20" t="s">
        <v>23</v>
      </c>
      <c r="E19" s="19" t="s">
        <v>66</v>
      </c>
      <c r="F19" s="46" t="s">
        <v>24</v>
      </c>
      <c r="G19" s="46" t="s">
        <v>22</v>
      </c>
      <c r="H19" s="46" t="s">
        <v>25</v>
      </c>
      <c r="I19" s="46" t="s">
        <v>26</v>
      </c>
      <c r="J19" s="46" t="s">
        <v>26</v>
      </c>
      <c r="K19" s="46" t="s">
        <v>79</v>
      </c>
    </row>
    <row r="20" spans="2:11" ht="12.75">
      <c r="B20" s="47"/>
      <c r="C20" s="26" t="s">
        <v>27</v>
      </c>
      <c r="D20" s="27"/>
      <c r="E20" s="48"/>
      <c r="F20" s="46" t="s">
        <v>28</v>
      </c>
      <c r="G20" s="46" t="s">
        <v>54</v>
      </c>
      <c r="H20" s="46" t="s">
        <v>55</v>
      </c>
      <c r="I20" s="49" t="s">
        <v>74</v>
      </c>
      <c r="J20" s="50" t="s">
        <v>75</v>
      </c>
      <c r="K20" s="46" t="s">
        <v>80</v>
      </c>
    </row>
    <row r="21" spans="2:11" ht="12.75">
      <c r="B21" s="46" t="s">
        <v>29</v>
      </c>
      <c r="C21" s="51" t="s">
        <v>70</v>
      </c>
      <c r="F21" s="179">
        <v>6E-05</v>
      </c>
      <c r="G21" s="53">
        <v>0</v>
      </c>
      <c r="H21" s="54">
        <f>SUM(F21*G21)</f>
        <v>0</v>
      </c>
      <c r="I21" s="58" t="e">
        <f>H21/N2</f>
        <v>#DIV/0!</v>
      </c>
      <c r="J21" s="56" t="e">
        <f>H21/N3</f>
        <v>#DIV/0!</v>
      </c>
      <c r="K21" s="101" t="e">
        <f>H21*100/Toplam</f>
        <v>#DIV/0!</v>
      </c>
    </row>
    <row r="22" spans="2:11" ht="12.75">
      <c r="B22" s="46" t="s">
        <v>30</v>
      </c>
      <c r="C22" s="51" t="s">
        <v>70</v>
      </c>
      <c r="D22" s="1"/>
      <c r="E22" s="57"/>
      <c r="F22" s="179">
        <v>8E-05</v>
      </c>
      <c r="G22" s="53">
        <v>0</v>
      </c>
      <c r="H22" s="54">
        <f>SUM(F22*G22)</f>
        <v>0</v>
      </c>
      <c r="I22" s="58" t="e">
        <f>H22/N2</f>
        <v>#DIV/0!</v>
      </c>
      <c r="J22" s="56" t="e">
        <f>H22/N3</f>
        <v>#DIV/0!</v>
      </c>
      <c r="K22" s="101" t="e">
        <f>H22*100/Toplam</f>
        <v>#DIV/0!</v>
      </c>
    </row>
    <row r="23" spans="2:17" ht="12.75">
      <c r="B23" s="46" t="s">
        <v>31</v>
      </c>
      <c r="C23" s="51" t="s">
        <v>70</v>
      </c>
      <c r="D23" s="1"/>
      <c r="F23" s="179">
        <v>5E-05</v>
      </c>
      <c r="G23" s="53">
        <v>0</v>
      </c>
      <c r="H23" s="54">
        <f>SUM(F23*G23)</f>
        <v>0</v>
      </c>
      <c r="I23" s="58" t="e">
        <f>H23/N2</f>
        <v>#DIV/0!</v>
      </c>
      <c r="J23" s="56" t="e">
        <f>H23/N3</f>
        <v>#DIV/0!</v>
      </c>
      <c r="K23" s="101" t="e">
        <f>H23*100/Toplam</f>
        <v>#DIV/0!</v>
      </c>
      <c r="P23" s="104"/>
      <c r="Q23" s="105"/>
    </row>
    <row r="24" spans="2:17" ht="12.75">
      <c r="B24" s="46" t="s">
        <v>32</v>
      </c>
      <c r="C24" s="51" t="s">
        <v>70</v>
      </c>
      <c r="D24" s="1"/>
      <c r="E24" s="57"/>
      <c r="F24" s="179">
        <v>7E-05</v>
      </c>
      <c r="G24" s="53">
        <v>0</v>
      </c>
      <c r="H24" s="54">
        <f>SUM(F24*G24)</f>
        <v>0</v>
      </c>
      <c r="I24" s="58" t="e">
        <f>H24/N3</f>
        <v>#DIV/0!</v>
      </c>
      <c r="J24" s="56" t="e">
        <f>H24/N3</f>
        <v>#DIV/0!</v>
      </c>
      <c r="K24" s="101" t="e">
        <f>H24*100/Toplam</f>
        <v>#DIV/0!</v>
      </c>
      <c r="P24" s="104"/>
      <c r="Q24" s="106"/>
    </row>
    <row r="25" spans="4:17" ht="12.75">
      <c r="D25" s="1"/>
      <c r="F25" s="59"/>
      <c r="H25" s="60"/>
      <c r="I25" s="61"/>
      <c r="J25" s="62"/>
      <c r="K25" s="100"/>
      <c r="P25" s="104"/>
      <c r="Q25" s="105"/>
    </row>
    <row r="26" spans="2:17" ht="12.75">
      <c r="B26" s="46" t="s">
        <v>33</v>
      </c>
      <c r="C26" s="63" t="s">
        <v>34</v>
      </c>
      <c r="D26" s="64"/>
      <c r="E26" s="63"/>
      <c r="F26" s="179">
        <v>8E-05</v>
      </c>
      <c r="G26" s="53">
        <v>0</v>
      </c>
      <c r="H26" s="54">
        <f>SUM(F26*G26)</f>
        <v>0</v>
      </c>
      <c r="I26" s="65" t="e">
        <f>H26/N2</f>
        <v>#DIV/0!</v>
      </c>
      <c r="J26" s="66" t="e">
        <f>H26/N3</f>
        <v>#DIV/0!</v>
      </c>
      <c r="K26" s="99" t="e">
        <f>H26*100/Toplam</f>
        <v>#DIV/0!</v>
      </c>
      <c r="P26" s="104"/>
      <c r="Q26" s="105"/>
    </row>
    <row r="27" spans="4:17" ht="13.5" thickBot="1">
      <c r="D27" s="1"/>
      <c r="F27" s="67"/>
      <c r="G27" s="68"/>
      <c r="H27" s="60"/>
      <c r="I27" s="61"/>
      <c r="J27" s="62"/>
      <c r="K27" s="100"/>
      <c r="P27" s="107"/>
      <c r="Q27" s="107"/>
    </row>
    <row r="28" spans="2:17" ht="15.75" thickBot="1" thickTop="1">
      <c r="B28" s="46" t="s">
        <v>35</v>
      </c>
      <c r="C28" s="63"/>
      <c r="D28" s="69" t="s">
        <v>76</v>
      </c>
      <c r="E28" s="70" t="s">
        <v>36</v>
      </c>
      <c r="G28" s="71"/>
      <c r="H28" s="60"/>
      <c r="I28" s="61"/>
      <c r="J28" s="62"/>
      <c r="K28" s="100"/>
      <c r="P28" s="104"/>
      <c r="Q28" s="108"/>
    </row>
    <row r="29" spans="2:17" ht="13.5" thickTop="1">
      <c r="B29" s="63"/>
      <c r="C29" s="63" t="s">
        <v>59</v>
      </c>
      <c r="D29" s="63"/>
      <c r="E29" s="72">
        <v>0</v>
      </c>
      <c r="F29" s="73">
        <v>7.854E-05</v>
      </c>
      <c r="G29" s="53">
        <v>0</v>
      </c>
      <c r="H29" s="54">
        <f>SUM(F29*G29*E29)</f>
        <v>0</v>
      </c>
      <c r="I29" s="55" t="e">
        <f>H29/N2</f>
        <v>#DIV/0!</v>
      </c>
      <c r="J29" s="56" t="e">
        <f>H29/N3</f>
        <v>#DIV/0!</v>
      </c>
      <c r="K29" s="99" t="e">
        <f>H29*100/Toplam</f>
        <v>#DIV/0!</v>
      </c>
      <c r="P29" s="104"/>
      <c r="Q29" s="109"/>
    </row>
    <row r="30" spans="2:17" ht="12.75">
      <c r="B30" s="74" t="s">
        <v>37</v>
      </c>
      <c r="C30" s="75" t="s">
        <v>57</v>
      </c>
      <c r="D30" s="72">
        <v>0</v>
      </c>
      <c r="E30" s="72">
        <v>0</v>
      </c>
      <c r="F30" s="76">
        <v>6.438E-06</v>
      </c>
      <c r="G30" s="53">
        <v>0</v>
      </c>
      <c r="H30" s="54">
        <f>SUM(D30*E30*F30*G30)</f>
        <v>0</v>
      </c>
      <c r="I30" s="55" t="e">
        <f>H30/N2</f>
        <v>#DIV/0!</v>
      </c>
      <c r="J30" s="56" t="e">
        <f>H30/N3</f>
        <v>#DIV/0!</v>
      </c>
      <c r="K30" s="99" t="e">
        <f>H30*100/Toplam</f>
        <v>#DIV/0!</v>
      </c>
      <c r="P30" s="104"/>
      <c r="Q30" s="105"/>
    </row>
    <row r="31" spans="2:17" ht="12.75">
      <c r="B31" s="74" t="s">
        <v>38</v>
      </c>
      <c r="C31" s="75" t="s">
        <v>58</v>
      </c>
      <c r="D31" s="72">
        <v>0</v>
      </c>
      <c r="E31" s="72">
        <v>0</v>
      </c>
      <c r="F31" s="76">
        <v>6.438E-06</v>
      </c>
      <c r="G31" s="53">
        <v>0</v>
      </c>
      <c r="H31" s="54">
        <f>SUM(D31*E31*F31*G31)</f>
        <v>0</v>
      </c>
      <c r="I31" s="55" t="e">
        <f>H31/N2</f>
        <v>#DIV/0!</v>
      </c>
      <c r="J31" s="56" t="e">
        <f>H31/N3</f>
        <v>#DIV/0!</v>
      </c>
      <c r="K31" s="99" t="e">
        <f>H31*100/Toplam</f>
        <v>#DIV/0!</v>
      </c>
      <c r="P31" s="104"/>
      <c r="Q31" s="110"/>
    </row>
    <row r="32" spans="7:11" ht="13.5" thickBot="1">
      <c r="G32" s="71"/>
      <c r="I32" s="61"/>
      <c r="J32" s="62"/>
      <c r="K32" s="100"/>
    </row>
    <row r="33" spans="2:11" ht="14.25" thickBot="1" thickTop="1">
      <c r="B33" s="46" t="s">
        <v>39</v>
      </c>
      <c r="C33" s="63"/>
      <c r="D33" s="77" t="s">
        <v>40</v>
      </c>
      <c r="E33" s="70" t="s">
        <v>41</v>
      </c>
      <c r="G33" s="71"/>
      <c r="I33" s="61"/>
      <c r="J33" s="62"/>
      <c r="K33" s="100"/>
    </row>
    <row r="34" spans="3:11" ht="13.5" thickTop="1">
      <c r="C34" s="63" t="s">
        <v>42</v>
      </c>
      <c r="D34" s="72">
        <v>0</v>
      </c>
      <c r="E34" s="72">
        <v>0</v>
      </c>
      <c r="F34" s="73">
        <v>1E-05</v>
      </c>
      <c r="G34" s="53">
        <v>0</v>
      </c>
      <c r="H34" s="54">
        <f>D34*E34*F34*G34</f>
        <v>0</v>
      </c>
      <c r="I34" s="65" t="e">
        <f>H34/N2</f>
        <v>#DIV/0!</v>
      </c>
      <c r="J34" s="66" t="e">
        <f>H34/N3</f>
        <v>#DIV/0!</v>
      </c>
      <c r="K34" s="101" t="e">
        <f>H34*100/Toplam</f>
        <v>#DIV/0!</v>
      </c>
    </row>
    <row r="35" spans="3:11" ht="12.75">
      <c r="C35" s="63" t="s">
        <v>81</v>
      </c>
      <c r="D35" s="72">
        <v>0</v>
      </c>
      <c r="E35" s="72">
        <v>0</v>
      </c>
      <c r="F35" s="73">
        <v>1E-05</v>
      </c>
      <c r="G35" s="53">
        <v>0</v>
      </c>
      <c r="H35" s="54">
        <f>D35*E35*F35*G35</f>
        <v>0</v>
      </c>
      <c r="I35" s="65" t="e">
        <f>H35/N2</f>
        <v>#DIV/0!</v>
      </c>
      <c r="J35" s="66" t="e">
        <f>H35/N3</f>
        <v>#DIV/0!</v>
      </c>
      <c r="K35" s="101" t="e">
        <f>H35*100/Toplam</f>
        <v>#DIV/0!</v>
      </c>
    </row>
    <row r="36" spans="3:11" ht="12.75">
      <c r="C36" s="63" t="s">
        <v>43</v>
      </c>
      <c r="D36" s="72">
        <v>0</v>
      </c>
      <c r="E36" s="72">
        <v>0</v>
      </c>
      <c r="F36" s="73">
        <v>1E-05</v>
      </c>
      <c r="G36" s="53">
        <v>0</v>
      </c>
      <c r="H36" s="54">
        <f>D36*E36*F36*G36</f>
        <v>0</v>
      </c>
      <c r="I36" s="65" t="e">
        <f>H36/N2</f>
        <v>#DIV/0!</v>
      </c>
      <c r="J36" s="66" t="e">
        <f>H36/N3</f>
        <v>#DIV/0!</v>
      </c>
      <c r="K36" s="99" t="e">
        <f>H36*100/Toplam</f>
        <v>#DIV/0!</v>
      </c>
    </row>
    <row r="37" spans="7:11" ht="13.5" thickBot="1">
      <c r="G37" s="71"/>
      <c r="H37" s="78"/>
      <c r="I37" s="61"/>
      <c r="J37" s="62"/>
      <c r="K37" s="100"/>
    </row>
    <row r="38" spans="2:11" ht="14.25" thickBot="1" thickTop="1">
      <c r="B38" s="7" t="s">
        <v>44</v>
      </c>
      <c r="C38" s="63"/>
      <c r="D38" s="79"/>
      <c r="E38" s="77" t="s">
        <v>65</v>
      </c>
      <c r="G38" s="71"/>
      <c r="H38" s="78"/>
      <c r="I38" s="61"/>
      <c r="J38" s="62"/>
      <c r="K38" s="100"/>
    </row>
    <row r="39" spans="2:11" ht="13.5" thickTop="1">
      <c r="B39" s="63" t="s">
        <v>45</v>
      </c>
      <c r="C39" s="51" t="s">
        <v>71</v>
      </c>
      <c r="D39" s="63"/>
      <c r="E39" s="72">
        <v>0</v>
      </c>
      <c r="F39" s="52">
        <v>0.0001</v>
      </c>
      <c r="G39" s="53">
        <v>0</v>
      </c>
      <c r="H39" s="54">
        <f>SUM(F39*G39*E39)</f>
        <v>0</v>
      </c>
      <c r="I39" s="55" t="e">
        <f>H39/N2</f>
        <v>#DIV/0!</v>
      </c>
      <c r="J39" s="56" t="e">
        <f>H39/N3</f>
        <v>#DIV/0!</v>
      </c>
      <c r="K39" s="99" t="e">
        <f>H39*100/Toplam</f>
        <v>#DIV/0!</v>
      </c>
    </row>
    <row r="40" spans="2:11" ht="12.75">
      <c r="B40" s="75" t="s">
        <v>46</v>
      </c>
      <c r="C40" s="51" t="s">
        <v>71</v>
      </c>
      <c r="D40" s="63"/>
      <c r="E40" s="72">
        <v>0</v>
      </c>
      <c r="F40" s="52">
        <v>2.5E-05</v>
      </c>
      <c r="G40" s="53">
        <v>0</v>
      </c>
      <c r="H40" s="54">
        <f>SUM(F40*G40*E40)</f>
        <v>0</v>
      </c>
      <c r="I40" s="65" t="e">
        <f>H40/N2</f>
        <v>#DIV/0!</v>
      </c>
      <c r="J40" s="66" t="e">
        <f>H40/N3</f>
        <v>#DIV/0!</v>
      </c>
      <c r="K40" s="99" t="e">
        <f>H40*100/Toplam</f>
        <v>#DIV/0!</v>
      </c>
    </row>
    <row r="41" spans="4:11" ht="12.75">
      <c r="D41" s="1"/>
      <c r="F41" s="67"/>
      <c r="G41" s="68"/>
      <c r="H41" s="78"/>
      <c r="I41" s="61"/>
      <c r="K41" s="100"/>
    </row>
    <row r="42" spans="2:11" ht="12.75">
      <c r="B42" s="63" t="s">
        <v>132</v>
      </c>
      <c r="C42" s="63"/>
      <c r="D42" s="64"/>
      <c r="E42" s="63"/>
      <c r="F42" s="73" t="e">
        <f>+Su!N20</f>
        <v>#DIV/0!</v>
      </c>
      <c r="G42" s="53">
        <v>0</v>
      </c>
      <c r="H42" s="54" t="e">
        <f>SUM(F42*G42)</f>
        <v>#DIV/0!</v>
      </c>
      <c r="I42" s="65"/>
      <c r="J42" s="66"/>
      <c r="K42" s="99" t="e">
        <f>H42*100/Toplam</f>
        <v>#DIV/0!</v>
      </c>
    </row>
    <row r="43" spans="2:11" ht="12.75">
      <c r="B43" s="63" t="s">
        <v>155</v>
      </c>
      <c r="C43" s="63"/>
      <c r="D43" s="64"/>
      <c r="E43" s="63"/>
      <c r="F43" s="73" t="e">
        <f>+Elektrik!K41</f>
        <v>#DIV/0!</v>
      </c>
      <c r="G43" s="53">
        <v>0</v>
      </c>
      <c r="H43" s="54" t="e">
        <f>SUM(F43*G43)</f>
        <v>#DIV/0!</v>
      </c>
      <c r="I43" s="65"/>
      <c r="J43" s="66"/>
      <c r="K43" s="99" t="e">
        <f>H43*100/Toplam</f>
        <v>#DIV/0!</v>
      </c>
    </row>
    <row r="44" spans="8:11" ht="13.5" thickBot="1">
      <c r="H44" s="78"/>
      <c r="K44" s="100"/>
    </row>
    <row r="45" spans="2:11" ht="14.25" thickBot="1" thickTop="1">
      <c r="B45" s="212" t="s">
        <v>48</v>
      </c>
      <c r="C45" s="212"/>
      <c r="D45" s="212"/>
      <c r="E45" s="212"/>
      <c r="F45" s="212"/>
      <c r="G45" s="212"/>
      <c r="H45" s="80" t="e">
        <f>SUM(H21:H44)</f>
        <v>#DIV/0!</v>
      </c>
      <c r="I45" s="81" t="e">
        <f>SUM(I21:I44)</f>
        <v>#DIV/0!</v>
      </c>
      <c r="J45" s="98" t="e">
        <f>SUM(J21:J44)</f>
        <v>#DIV/0!</v>
      </c>
      <c r="K45" s="102" t="e">
        <f>SUM(K21:K44)</f>
        <v>#DIV/0!</v>
      </c>
    </row>
    <row r="46" spans="2:8" ht="13.5" thickTop="1">
      <c r="B46" s="82"/>
      <c r="C46" s="82"/>
      <c r="D46" s="83"/>
      <c r="E46" s="82"/>
      <c r="F46" s="82"/>
      <c r="G46" s="84"/>
      <c r="H46" s="78"/>
    </row>
    <row r="47" spans="2:8" ht="12.75">
      <c r="B47" s="82"/>
      <c r="C47" s="82"/>
      <c r="D47" s="83"/>
      <c r="E47" s="82"/>
      <c r="F47" s="85"/>
      <c r="G47" s="84"/>
      <c r="H47" s="78"/>
    </row>
    <row r="48" spans="4:7" ht="12.75">
      <c r="D48" s="83"/>
      <c r="E48" s="82"/>
      <c r="F48" s="82"/>
      <c r="G48" s="86"/>
    </row>
    <row r="50" spans="6:9" ht="12.75">
      <c r="F50" s="82"/>
      <c r="G50" s="82"/>
      <c r="H50" s="82"/>
      <c r="I50" s="82"/>
    </row>
    <row r="51" spans="6:9" ht="12.75">
      <c r="F51" s="82"/>
      <c r="G51" s="87"/>
      <c r="H51" s="88"/>
      <c r="I51" s="82"/>
    </row>
    <row r="52" spans="4:9" ht="12.75">
      <c r="D52" s="1"/>
      <c r="E52" s="57"/>
      <c r="F52" s="89"/>
      <c r="G52" s="90"/>
      <c r="H52" s="91"/>
      <c r="I52" s="82"/>
    </row>
    <row r="53" spans="4:9" ht="12.75">
      <c r="D53" s="1"/>
      <c r="F53" s="82"/>
      <c r="G53" s="84"/>
      <c r="H53" s="92"/>
      <c r="I53" s="82"/>
    </row>
    <row r="54" spans="6:9" ht="12.75">
      <c r="F54" s="82"/>
      <c r="G54" s="82"/>
      <c r="H54" s="82"/>
      <c r="I54" s="82"/>
    </row>
    <row r="59" ht="12.75">
      <c r="B59" s="1"/>
    </row>
  </sheetData>
  <sheetProtection password="C7A6" sheet="1" objects="1" scenarios="1" selectLockedCells="1"/>
  <mergeCells count="19">
    <mergeCell ref="G14:H14"/>
    <mergeCell ref="D5:F5"/>
    <mergeCell ref="G5:H5"/>
    <mergeCell ref="D6:F6"/>
    <mergeCell ref="G6:H6"/>
    <mergeCell ref="D3:F3"/>
    <mergeCell ref="G3:H3"/>
    <mergeCell ref="D4:F4"/>
    <mergeCell ref="G4:H4"/>
    <mergeCell ref="B45:G45"/>
    <mergeCell ref="G8:H8"/>
    <mergeCell ref="G13:H13"/>
    <mergeCell ref="G15:H15"/>
    <mergeCell ref="G9:H9"/>
    <mergeCell ref="G10:H10"/>
    <mergeCell ref="G11:H11"/>
    <mergeCell ref="G12:H12"/>
    <mergeCell ref="G17:H17"/>
    <mergeCell ref="G16:H16"/>
  </mergeCells>
  <printOptions/>
  <pageMargins left="0.75" right="0.75" top="1" bottom="1" header="0.5" footer="0.5"/>
  <pageSetup horizontalDpi="600" verticalDpi="600" orientation="portrait" paperSize="9" r:id="rId1"/>
  <ignoredErrors>
    <ignoredError sqref="C9 F42:F4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2">
      <selection activeCell="B27" sqref="B27"/>
    </sheetView>
  </sheetViews>
  <sheetFormatPr defaultColWidth="9.00390625" defaultRowHeight="12.75"/>
  <cols>
    <col min="1" max="1" width="2.625" style="13" customWidth="1"/>
    <col min="2" max="2" width="26.75390625" style="13" customWidth="1"/>
    <col min="3" max="3" width="8.375" style="13" customWidth="1"/>
    <col min="4" max="4" width="10.375" style="13" customWidth="1"/>
    <col min="5" max="5" width="9.25390625" style="13" bestFit="1" customWidth="1"/>
    <col min="6" max="6" width="7.25390625" style="13" customWidth="1"/>
    <col min="7" max="7" width="8.25390625" style="13" customWidth="1"/>
    <col min="8" max="8" width="6.75390625" style="13" customWidth="1"/>
    <col min="9" max="9" width="2.125" style="13" customWidth="1"/>
    <col min="10" max="10" width="30.25390625" style="13" customWidth="1"/>
    <col min="11" max="11" width="9.25390625" style="13" bestFit="1" customWidth="1"/>
    <col min="12" max="12" width="10.75390625" style="13" bestFit="1" customWidth="1"/>
    <col min="13" max="13" width="9.125" style="13" customWidth="1"/>
    <col min="14" max="14" width="9.625" style="13" bestFit="1" customWidth="1"/>
    <col min="15" max="16384" width="9.125" style="13" customWidth="1"/>
  </cols>
  <sheetData>
    <row r="1" spans="1:12" ht="13.5" thickBot="1">
      <c r="A1" s="1" t="s">
        <v>88</v>
      </c>
      <c r="K1" s="111" t="s">
        <v>89</v>
      </c>
      <c r="L1" s="112">
        <v>0</v>
      </c>
    </row>
    <row r="2" spans="1:7" ht="12.75">
      <c r="A2" s="9" t="s">
        <v>1</v>
      </c>
      <c r="D2" s="88"/>
      <c r="E2" s="88"/>
      <c r="F2" s="88"/>
      <c r="G2" s="88"/>
    </row>
    <row r="3" spans="1:12" ht="12.75">
      <c r="A3" s="9" t="s">
        <v>2</v>
      </c>
      <c r="D3" s="239"/>
      <c r="E3" s="239"/>
      <c r="F3" s="239"/>
      <c r="G3" s="84"/>
      <c r="J3" s="113" t="s">
        <v>90</v>
      </c>
      <c r="K3" s="240"/>
      <c r="L3" s="241"/>
    </row>
    <row r="4" spans="1:12" ht="13.5" thickBot="1">
      <c r="A4" s="9" t="s">
        <v>91</v>
      </c>
      <c r="D4" s="140"/>
      <c r="E4" s="86" t="s">
        <v>156</v>
      </c>
      <c r="F4" s="88"/>
      <c r="G4" s="103"/>
      <c r="J4" s="113" t="s">
        <v>92</v>
      </c>
      <c r="K4" s="240">
        <v>0</v>
      </c>
      <c r="L4" s="241"/>
    </row>
    <row r="5" spans="1:12" ht="14.25" thickBot="1" thickTop="1">
      <c r="A5" s="9" t="s">
        <v>93</v>
      </c>
      <c r="D5" s="140"/>
      <c r="E5" s="237" t="s">
        <v>103</v>
      </c>
      <c r="F5" s="238"/>
      <c r="G5" s="116">
        <f>+Askı!I14/100</f>
        <v>0</v>
      </c>
      <c r="J5" s="113" t="s">
        <v>94</v>
      </c>
      <c r="K5" s="240">
        <v>0</v>
      </c>
      <c r="L5" s="241"/>
    </row>
    <row r="6" spans="1:7" ht="14.25" thickBot="1" thickTop="1">
      <c r="A6" s="9" t="s">
        <v>95</v>
      </c>
      <c r="E6" s="237" t="s">
        <v>63</v>
      </c>
      <c r="F6" s="238"/>
      <c r="G6" s="144">
        <f>+Askı!I11</f>
        <v>0</v>
      </c>
    </row>
    <row r="7" spans="1:12" ht="13.5" thickTop="1">
      <c r="A7" s="13" t="s">
        <v>96</v>
      </c>
      <c r="E7" s="88"/>
      <c r="F7" s="88"/>
      <c r="G7" s="83"/>
      <c r="J7" s="44" t="s">
        <v>97</v>
      </c>
      <c r="K7" s="46" t="s">
        <v>98</v>
      </c>
      <c r="L7" s="46" t="s">
        <v>99</v>
      </c>
    </row>
    <row r="8" spans="3:12" ht="13.5" thickBot="1">
      <c r="C8" s="88"/>
      <c r="D8" s="12"/>
      <c r="E8" s="86" t="s">
        <v>157</v>
      </c>
      <c r="F8" s="88"/>
      <c r="G8" s="103"/>
      <c r="H8" s="83"/>
      <c r="K8" s="46" t="s">
        <v>100</v>
      </c>
      <c r="L8" s="46" t="s">
        <v>100</v>
      </c>
    </row>
    <row r="9" spans="5:12" ht="14.25" thickBot="1" thickTop="1">
      <c r="E9" s="237" t="s">
        <v>103</v>
      </c>
      <c r="F9" s="238"/>
      <c r="G9" s="142">
        <f>+Dolab!I15/100</f>
        <v>0</v>
      </c>
      <c r="J9" s="115" t="s">
        <v>101</v>
      </c>
      <c r="K9" s="102">
        <v>0.05</v>
      </c>
      <c r="L9" s="114">
        <v>0.1</v>
      </c>
    </row>
    <row r="10" spans="5:12" ht="14.25" thickBot="1" thickTop="1">
      <c r="E10" s="235" t="s">
        <v>63</v>
      </c>
      <c r="F10" s="236"/>
      <c r="G10" s="144">
        <f>+Dolab!I11</f>
        <v>0</v>
      </c>
      <c r="J10" s="115" t="s">
        <v>102</v>
      </c>
      <c r="K10" s="114">
        <v>0.1</v>
      </c>
      <c r="L10" s="102">
        <v>0.15</v>
      </c>
    </row>
    <row r="11" spans="10:12" ht="13.5" thickTop="1">
      <c r="J11" s="115" t="s">
        <v>104</v>
      </c>
      <c r="K11" s="102">
        <v>0.15</v>
      </c>
      <c r="L11" s="114">
        <v>0.2</v>
      </c>
    </row>
    <row r="12" spans="2:12" ht="12.75">
      <c r="B12" s="162" t="s">
        <v>105</v>
      </c>
      <c r="C12" s="163"/>
      <c r="D12" s="163"/>
      <c r="E12" s="163"/>
      <c r="F12" s="163"/>
      <c r="G12" s="163"/>
      <c r="H12" s="163"/>
      <c r="J12" s="115" t="s">
        <v>106</v>
      </c>
      <c r="K12" s="117">
        <v>0.2</v>
      </c>
      <c r="L12" s="114">
        <v>0.3</v>
      </c>
    </row>
    <row r="13" spans="2:12" ht="12.75">
      <c r="B13" s="164" t="s">
        <v>107</v>
      </c>
      <c r="C13" s="165" t="s">
        <v>108</v>
      </c>
      <c r="D13" s="166"/>
      <c r="E13" s="165" t="s">
        <v>109</v>
      </c>
      <c r="F13" s="166"/>
      <c r="G13" s="165" t="s">
        <v>110</v>
      </c>
      <c r="H13" s="166"/>
      <c r="J13" s="115" t="s">
        <v>111</v>
      </c>
      <c r="K13" s="102">
        <v>0.35</v>
      </c>
      <c r="L13" s="114">
        <v>0.4</v>
      </c>
    </row>
    <row r="14" spans="2:8" ht="12.75">
      <c r="B14" s="164" t="s">
        <v>112</v>
      </c>
      <c r="C14" s="167">
        <v>1500</v>
      </c>
      <c r="D14" s="168"/>
      <c r="E14" s="169">
        <v>40</v>
      </c>
      <c r="F14" s="170"/>
      <c r="G14" s="169">
        <v>10</v>
      </c>
      <c r="H14" s="170"/>
    </row>
    <row r="15" spans="2:8" ht="12.75">
      <c r="B15" s="162" t="s">
        <v>113</v>
      </c>
      <c r="C15" s="167"/>
      <c r="D15" s="168"/>
      <c r="E15" s="169"/>
      <c r="F15" s="170"/>
      <c r="G15" s="169"/>
      <c r="H15" s="170"/>
    </row>
    <row r="16" spans="2:16" ht="12.75">
      <c r="B16" s="164" t="s">
        <v>114</v>
      </c>
      <c r="C16" s="171">
        <v>2000</v>
      </c>
      <c r="D16" s="172"/>
      <c r="E16" s="169">
        <v>45</v>
      </c>
      <c r="F16" s="170"/>
      <c r="G16" s="169">
        <v>15</v>
      </c>
      <c r="H16" s="170"/>
      <c r="K16" s="119" t="s">
        <v>108</v>
      </c>
      <c r="L16" s="119"/>
      <c r="M16" s="119" t="s">
        <v>109</v>
      </c>
      <c r="N16" s="119"/>
      <c r="O16" s="119" t="s">
        <v>110</v>
      </c>
      <c r="P16" s="119"/>
    </row>
    <row r="17" spans="2:16" ht="12.75">
      <c r="B17" s="164" t="s">
        <v>115</v>
      </c>
      <c r="C17" s="167">
        <v>15000</v>
      </c>
      <c r="D17" s="168"/>
      <c r="E17" s="169">
        <v>125</v>
      </c>
      <c r="F17" s="170"/>
      <c r="G17" s="169">
        <v>20</v>
      </c>
      <c r="H17" s="170"/>
      <c r="K17" s="46" t="s">
        <v>98</v>
      </c>
      <c r="L17" s="46" t="s">
        <v>99</v>
      </c>
      <c r="M17" s="46" t="s">
        <v>98</v>
      </c>
      <c r="N17" s="46" t="s">
        <v>99</v>
      </c>
      <c r="O17" s="46" t="s">
        <v>98</v>
      </c>
      <c r="P17" s="46" t="s">
        <v>99</v>
      </c>
    </row>
    <row r="18" spans="2:16" ht="13.5" thickBot="1">
      <c r="B18" s="164" t="s">
        <v>116</v>
      </c>
      <c r="C18" s="167">
        <v>20000</v>
      </c>
      <c r="D18" s="168"/>
      <c r="E18" s="169">
        <v>145</v>
      </c>
      <c r="F18" s="170"/>
      <c r="G18" s="169">
        <v>30</v>
      </c>
      <c r="H18" s="170"/>
      <c r="K18" s="46" t="s">
        <v>160</v>
      </c>
      <c r="L18" s="46" t="s">
        <v>160</v>
      </c>
      <c r="M18" s="46" t="s">
        <v>160</v>
      </c>
      <c r="N18" s="46" t="s">
        <v>160</v>
      </c>
      <c r="O18" s="46" t="s">
        <v>160</v>
      </c>
      <c r="P18" s="46" t="s">
        <v>160</v>
      </c>
    </row>
    <row r="19" spans="2:16" ht="13.5" thickBot="1">
      <c r="B19" s="164" t="s">
        <v>117</v>
      </c>
      <c r="C19" s="167">
        <v>20000</v>
      </c>
      <c r="D19" s="168"/>
      <c r="E19" s="169">
        <v>145</v>
      </c>
      <c r="F19" s="170"/>
      <c r="G19" s="169">
        <v>30</v>
      </c>
      <c r="H19" s="170"/>
      <c r="J19" s="147" t="s">
        <v>159</v>
      </c>
      <c r="K19" s="137" t="e">
        <f aca="true" t="shared" si="0" ref="K19:P19">C43/(YüzeyA*100)</f>
        <v>#DIV/0!</v>
      </c>
      <c r="L19" s="138" t="e">
        <f t="shared" si="0"/>
        <v>#DIV/0!</v>
      </c>
      <c r="M19" s="138" t="e">
        <f t="shared" si="0"/>
        <v>#DIV/0!</v>
      </c>
      <c r="N19" s="161" t="e">
        <f t="shared" si="0"/>
        <v>#DIV/0!</v>
      </c>
      <c r="O19" s="138" t="e">
        <f t="shared" si="0"/>
        <v>#DIV/0!</v>
      </c>
      <c r="P19" s="138" t="e">
        <f t="shared" si="0"/>
        <v>#DIV/0!</v>
      </c>
    </row>
    <row r="20" spans="2:16" ht="13.5" thickBot="1">
      <c r="B20" s="164" t="s">
        <v>118</v>
      </c>
      <c r="C20" s="248">
        <v>100000</v>
      </c>
      <c r="D20" s="249"/>
      <c r="E20" s="169">
        <v>300</v>
      </c>
      <c r="F20" s="170"/>
      <c r="G20" s="169">
        <v>45</v>
      </c>
      <c r="H20" s="170"/>
      <c r="J20" s="147" t="s">
        <v>158</v>
      </c>
      <c r="K20" s="139" t="e">
        <f aca="true" t="shared" si="1" ref="K20:P20">K43/(YüzeyD*100)</f>
        <v>#DIV/0!</v>
      </c>
      <c r="L20" s="138" t="e">
        <f t="shared" si="1"/>
        <v>#DIV/0!</v>
      </c>
      <c r="M20" s="138" t="e">
        <f t="shared" si="1"/>
        <v>#DIV/0!</v>
      </c>
      <c r="N20" s="161" t="e">
        <f t="shared" si="1"/>
        <v>#DIV/0!</v>
      </c>
      <c r="O20" s="138" t="e">
        <f t="shared" si="1"/>
        <v>#DIV/0!</v>
      </c>
      <c r="P20" s="138" t="e">
        <f t="shared" si="1"/>
        <v>#DIV/0!</v>
      </c>
    </row>
    <row r="21" spans="2:8" ht="12.75">
      <c r="B21" s="164" t="s">
        <v>119</v>
      </c>
      <c r="C21" s="167">
        <v>10000</v>
      </c>
      <c r="D21" s="168"/>
      <c r="E21" s="169">
        <v>100</v>
      </c>
      <c r="F21" s="170"/>
      <c r="G21" s="169">
        <v>20</v>
      </c>
      <c r="H21" s="170"/>
    </row>
    <row r="22" spans="2:8" ht="12.75">
      <c r="B22" s="162" t="s">
        <v>120</v>
      </c>
      <c r="C22" s="167"/>
      <c r="D22" s="168"/>
      <c r="E22" s="169"/>
      <c r="F22" s="170"/>
      <c r="G22" s="169"/>
      <c r="H22" s="170"/>
    </row>
    <row r="23" spans="2:8" ht="12.75">
      <c r="B23" s="164" t="s">
        <v>121</v>
      </c>
      <c r="C23" s="248">
        <v>100000</v>
      </c>
      <c r="D23" s="249"/>
      <c r="E23" s="169">
        <v>300</v>
      </c>
      <c r="F23" s="170"/>
      <c r="G23" s="169">
        <v>45</v>
      </c>
      <c r="H23" s="170"/>
    </row>
    <row r="24" spans="2:8" ht="12.75">
      <c r="B24" s="164" t="s">
        <v>122</v>
      </c>
      <c r="C24" s="173">
        <v>10000</v>
      </c>
      <c r="D24" s="174"/>
      <c r="E24" s="175">
        <v>100</v>
      </c>
      <c r="F24" s="176"/>
      <c r="G24" s="175">
        <v>30</v>
      </c>
      <c r="H24" s="176"/>
    </row>
    <row r="25" spans="2:12" ht="12.75">
      <c r="B25" s="88"/>
      <c r="C25" s="46" t="s">
        <v>98</v>
      </c>
      <c r="D25" s="46" t="s">
        <v>99</v>
      </c>
      <c r="E25" s="103"/>
      <c r="F25" s="88"/>
      <c r="G25" s="103"/>
      <c r="H25" s="88"/>
      <c r="K25" s="46" t="s">
        <v>98</v>
      </c>
      <c r="L25" s="46" t="s">
        <v>99</v>
      </c>
    </row>
    <row r="26" spans="2:16" ht="13.5" customHeight="1" thickBot="1">
      <c r="B26" s="44" t="s">
        <v>97</v>
      </c>
      <c r="C26" s="46" t="s">
        <v>100</v>
      </c>
      <c r="D26" s="46" t="s">
        <v>100</v>
      </c>
      <c r="E26" s="103"/>
      <c r="F26" s="88"/>
      <c r="G26" s="103"/>
      <c r="H26" s="88"/>
      <c r="J26" s="44" t="s">
        <v>97</v>
      </c>
      <c r="K26" s="46" t="s">
        <v>100</v>
      </c>
      <c r="L26" s="46" t="s">
        <v>100</v>
      </c>
      <c r="N26" s="143"/>
      <c r="O26" s="143"/>
      <c r="P26" s="143"/>
    </row>
    <row r="27" spans="2:16" ht="13.5" customHeight="1" thickBot="1">
      <c r="B27" s="118" t="s">
        <v>104</v>
      </c>
      <c r="C27" s="133">
        <f>VLOOKUP(B27,J9:L13,2,FALSE)</f>
        <v>0.15</v>
      </c>
      <c r="D27" s="133">
        <f>VLOOKUP(B27,J9:L13,3,FALSE)</f>
        <v>0.2</v>
      </c>
      <c r="E27" s="242" t="s">
        <v>156</v>
      </c>
      <c r="F27" s="243"/>
      <c r="G27" s="243"/>
      <c r="H27" s="244"/>
      <c r="J27" s="118" t="s">
        <v>111</v>
      </c>
      <c r="K27" s="133">
        <f>VLOOKUP(J27,J9:L13,2,FALSE)</f>
        <v>0.35</v>
      </c>
      <c r="L27" s="133">
        <f>VLOOKUP(J27,J9:L13,3,FALSE)</f>
        <v>0.4</v>
      </c>
      <c r="M27" s="242" t="s">
        <v>157</v>
      </c>
      <c r="N27" s="243"/>
      <c r="O27" s="243"/>
      <c r="P27" s="244"/>
    </row>
    <row r="28" spans="5:16" ht="13.5" customHeight="1" thickBot="1">
      <c r="E28" s="245"/>
      <c r="F28" s="246"/>
      <c r="G28" s="246"/>
      <c r="H28" s="247"/>
      <c r="M28" s="245"/>
      <c r="N28" s="246"/>
      <c r="O28" s="246"/>
      <c r="P28" s="247"/>
    </row>
    <row r="29" spans="2:16" ht="12.75">
      <c r="B29" s="44" t="s">
        <v>123</v>
      </c>
      <c r="C29" s="119" t="s">
        <v>108</v>
      </c>
      <c r="D29" s="119"/>
      <c r="E29" s="134" t="s">
        <v>109</v>
      </c>
      <c r="F29" s="134"/>
      <c r="G29" s="134" t="s">
        <v>110</v>
      </c>
      <c r="H29" s="134"/>
      <c r="J29" s="44" t="s">
        <v>123</v>
      </c>
      <c r="K29" s="119" t="s">
        <v>108</v>
      </c>
      <c r="L29" s="119"/>
      <c r="M29" s="134" t="s">
        <v>109</v>
      </c>
      <c r="N29" s="134"/>
      <c r="O29" s="134" t="s">
        <v>110</v>
      </c>
      <c r="P29" s="134"/>
    </row>
    <row r="30" spans="3:16" ht="12.75">
      <c r="C30" s="46" t="s">
        <v>98</v>
      </c>
      <c r="D30" s="46" t="s">
        <v>99</v>
      </c>
      <c r="E30" s="46" t="s">
        <v>98</v>
      </c>
      <c r="F30" s="46" t="s">
        <v>99</v>
      </c>
      <c r="G30" s="46" t="s">
        <v>98</v>
      </c>
      <c r="H30" s="46" t="s">
        <v>99</v>
      </c>
      <c r="K30" s="46" t="s">
        <v>98</v>
      </c>
      <c r="L30" s="46" t="s">
        <v>99</v>
      </c>
      <c r="M30" s="46" t="s">
        <v>98</v>
      </c>
      <c r="N30" s="46" t="s">
        <v>99</v>
      </c>
      <c r="O30" s="46" t="s">
        <v>98</v>
      </c>
      <c r="P30" s="46" t="s">
        <v>99</v>
      </c>
    </row>
    <row r="31" spans="3:16" ht="12.75">
      <c r="C31" s="46" t="s">
        <v>124</v>
      </c>
      <c r="D31" s="46" t="s">
        <v>124</v>
      </c>
      <c r="E31" s="46" t="s">
        <v>124</v>
      </c>
      <c r="F31" s="46" t="s">
        <v>124</v>
      </c>
      <c r="G31" s="46" t="s">
        <v>124</v>
      </c>
      <c r="H31" s="46" t="s">
        <v>124</v>
      </c>
      <c r="K31" s="46" t="s">
        <v>124</v>
      </c>
      <c r="L31" s="46" t="s">
        <v>124</v>
      </c>
      <c r="M31" s="46" t="s">
        <v>124</v>
      </c>
      <c r="N31" s="46" t="s">
        <v>124</v>
      </c>
      <c r="O31" s="46" t="s">
        <v>124</v>
      </c>
      <c r="P31" s="46" t="s">
        <v>124</v>
      </c>
    </row>
    <row r="32" spans="2:16" ht="12.75">
      <c r="B32" s="102" t="s">
        <v>125</v>
      </c>
      <c r="C32" s="46"/>
      <c r="D32" s="46"/>
      <c r="E32" s="46"/>
      <c r="F32" s="46"/>
      <c r="G32" s="46"/>
      <c r="H32" s="46"/>
      <c r="J32" s="102" t="s">
        <v>125</v>
      </c>
      <c r="K32" s="46"/>
      <c r="L32" s="46"/>
      <c r="M32" s="46"/>
      <c r="N32" s="46"/>
      <c r="O32" s="46"/>
      <c r="P32" s="46"/>
    </row>
    <row r="33" spans="2:16" ht="12.75">
      <c r="B33" s="102" t="s">
        <v>125</v>
      </c>
      <c r="C33" s="46"/>
      <c r="D33" s="46"/>
      <c r="E33" s="46"/>
      <c r="F33" s="46"/>
      <c r="G33" s="46"/>
      <c r="H33" s="46"/>
      <c r="J33" s="102" t="s">
        <v>125</v>
      </c>
      <c r="K33" s="46"/>
      <c r="L33" s="46"/>
      <c r="M33" s="46"/>
      <c r="N33" s="46"/>
      <c r="O33" s="46"/>
      <c r="P33" s="46"/>
    </row>
    <row r="34" spans="2:16" ht="12.75">
      <c r="B34" s="46" t="s">
        <v>126</v>
      </c>
      <c r="C34" s="94">
        <f>C14*C27*G9/1000</f>
        <v>0</v>
      </c>
      <c r="D34" s="94">
        <f>G9*D27*C14/1000</f>
        <v>0</v>
      </c>
      <c r="E34" s="94">
        <f>E14*C27*G9/1000</f>
        <v>0</v>
      </c>
      <c r="F34" s="94">
        <f>E14*D27*G9/1000</f>
        <v>0</v>
      </c>
      <c r="G34" s="94">
        <f>G14*C27*G9/1000</f>
        <v>0</v>
      </c>
      <c r="H34" s="94">
        <f>G14*D27*G9/1000</f>
        <v>0</v>
      </c>
      <c r="J34" s="46" t="s">
        <v>126</v>
      </c>
      <c r="K34" s="135">
        <f>YüzeyD*TD1*C14/1000</f>
        <v>0</v>
      </c>
      <c r="L34" s="94">
        <f>YüzeyD*TD2*C14/1000</f>
        <v>0</v>
      </c>
      <c r="M34" s="94">
        <f>YüzeyD*TD1*E14/1000</f>
        <v>0</v>
      </c>
      <c r="N34" s="94">
        <f>YüzeyD*TD2*E14/1000</f>
        <v>0</v>
      </c>
      <c r="O34" s="94">
        <f>YüzeyD*TD1*G14/1000</f>
        <v>0</v>
      </c>
      <c r="P34" s="94">
        <f>YüzeyD*TD2*G14/1000</f>
        <v>0</v>
      </c>
    </row>
    <row r="35" spans="2:16" ht="12.75">
      <c r="B35" s="102" t="s">
        <v>33</v>
      </c>
      <c r="C35" s="122"/>
      <c r="D35" s="94"/>
      <c r="E35" s="94"/>
      <c r="F35" s="94"/>
      <c r="G35" s="94"/>
      <c r="H35" s="94"/>
      <c r="J35" s="102" t="s">
        <v>33</v>
      </c>
      <c r="K35" s="136"/>
      <c r="L35" s="94"/>
      <c r="M35" s="94"/>
      <c r="N35" s="94"/>
      <c r="O35" s="94"/>
      <c r="P35" s="94"/>
    </row>
    <row r="36" spans="2:16" ht="12.75">
      <c r="B36" s="46" t="s">
        <v>126</v>
      </c>
      <c r="C36" s="94">
        <f>G9*C16*C27/1000</f>
        <v>0</v>
      </c>
      <c r="D36" s="94">
        <f>G9*D27*C16/1000</f>
        <v>0</v>
      </c>
      <c r="E36" s="94">
        <f>E16*C27*G9/1000</f>
        <v>0</v>
      </c>
      <c r="F36" s="94">
        <f>E16*D27*G9/1000</f>
        <v>0</v>
      </c>
      <c r="G36" s="94">
        <f>G16*C27*G9/1000</f>
        <v>0</v>
      </c>
      <c r="H36" s="94">
        <f>G16*D27*G9/1000</f>
        <v>0</v>
      </c>
      <c r="J36" s="46" t="s">
        <v>126</v>
      </c>
      <c r="K36" s="135">
        <f>YüzeyD*TD1*C16/1000</f>
        <v>0</v>
      </c>
      <c r="L36" s="94">
        <f>YüzeyD*TD2*C16/1000</f>
        <v>0</v>
      </c>
      <c r="M36" s="94">
        <f>YüzeyD*TD1*E16/1000</f>
        <v>0</v>
      </c>
      <c r="N36" s="94">
        <f>YüzeyD*TD2*E16/1000</f>
        <v>0</v>
      </c>
      <c r="O36" s="94">
        <f>YüzeyD*TD1*G16/1000</f>
        <v>0</v>
      </c>
      <c r="P36" s="94">
        <f>YüzeyD*TD2*G16/1000</f>
        <v>0</v>
      </c>
    </row>
    <row r="37" spans="2:16" ht="12.75">
      <c r="B37" s="102" t="s">
        <v>127</v>
      </c>
      <c r="C37" s="122"/>
      <c r="D37" s="94"/>
      <c r="E37" s="94"/>
      <c r="F37" s="94"/>
      <c r="G37" s="94"/>
      <c r="H37" s="94"/>
      <c r="J37" s="102" t="s">
        <v>127</v>
      </c>
      <c r="K37" s="136"/>
      <c r="L37" s="94"/>
      <c r="M37" s="94"/>
      <c r="N37" s="94"/>
      <c r="O37" s="94"/>
      <c r="P37" s="94"/>
    </row>
    <row r="38" spans="2:16" ht="12.75">
      <c r="B38" s="46" t="s">
        <v>126</v>
      </c>
      <c r="C38" s="94">
        <f>G9*C19*C27/1000</f>
        <v>0</v>
      </c>
      <c r="D38" s="94">
        <f>G9*D27*C19/1000</f>
        <v>0</v>
      </c>
      <c r="E38" s="94">
        <f>E19*C27*G9/1000</f>
        <v>0</v>
      </c>
      <c r="F38" s="94">
        <f>E19*D27*G9/1000</f>
        <v>0</v>
      </c>
      <c r="G38" s="94">
        <f>G18*C27*G9/1000</f>
        <v>0</v>
      </c>
      <c r="H38" s="94">
        <f>G18*D27*G9/1000</f>
        <v>0</v>
      </c>
      <c r="J38" s="46" t="s">
        <v>126</v>
      </c>
      <c r="K38" s="135">
        <f>YüzeyD*TD1*C18/1000</f>
        <v>0</v>
      </c>
      <c r="L38" s="94">
        <f>YüzeyD*TD2*C19/1000</f>
        <v>0</v>
      </c>
      <c r="M38" s="94">
        <f>YüzeyD*TD1*E18/1000</f>
        <v>0</v>
      </c>
      <c r="N38" s="94">
        <f>YüzeyD*TD2*E18/1000</f>
        <v>0</v>
      </c>
      <c r="O38" s="94">
        <f>YüzeyD*TD1*G18/1000</f>
        <v>0</v>
      </c>
      <c r="P38" s="94">
        <f>YüzeyD*TD2*G18/1000</f>
        <v>0</v>
      </c>
    </row>
    <row r="39" spans="2:16" ht="12.75">
      <c r="B39" s="102" t="s">
        <v>113</v>
      </c>
      <c r="C39" s="122"/>
      <c r="D39" s="94"/>
      <c r="E39" s="94"/>
      <c r="F39" s="94"/>
      <c r="G39" s="94"/>
      <c r="H39" s="94"/>
      <c r="J39" s="102" t="s">
        <v>113</v>
      </c>
      <c r="K39" s="136"/>
      <c r="L39" s="94"/>
      <c r="M39" s="94"/>
      <c r="N39" s="94"/>
      <c r="O39" s="94"/>
      <c r="P39" s="94"/>
    </row>
    <row r="40" spans="2:16" ht="12.75">
      <c r="B40" s="102" t="s">
        <v>44</v>
      </c>
      <c r="C40" s="122"/>
      <c r="D40" s="94"/>
      <c r="E40" s="94"/>
      <c r="F40" s="94"/>
      <c r="G40" s="94"/>
      <c r="H40" s="94"/>
      <c r="J40" s="102" t="s">
        <v>44</v>
      </c>
      <c r="K40" s="136"/>
      <c r="L40" s="94"/>
      <c r="M40" s="94"/>
      <c r="N40" s="94"/>
      <c r="O40" s="94"/>
      <c r="P40" s="94"/>
    </row>
    <row r="41" spans="2:16" ht="12.75">
      <c r="B41" s="46" t="s">
        <v>126</v>
      </c>
      <c r="C41" s="94">
        <f>G9*C21*C27/1000</f>
        <v>0</v>
      </c>
      <c r="D41" s="94">
        <f>G9*D27*C21/1000</f>
        <v>0</v>
      </c>
      <c r="E41" s="94">
        <f>E21*C27*G9/1000</f>
        <v>0</v>
      </c>
      <c r="F41" s="94">
        <f>E21*D27*G9/1000</f>
        <v>0</v>
      </c>
      <c r="G41" s="94">
        <f>G21*C27*G9/1000</f>
        <v>0</v>
      </c>
      <c r="H41" s="94">
        <f>G21*D27*G9/1000</f>
        <v>0</v>
      </c>
      <c r="J41" s="46" t="s">
        <v>126</v>
      </c>
      <c r="K41" s="135">
        <f>YüzeyD*TD1*C21/1000</f>
        <v>0</v>
      </c>
      <c r="L41" s="94">
        <f>YüzeyD*TD2*C21/1000</f>
        <v>0</v>
      </c>
      <c r="M41" s="94">
        <f>YüzeyD*TD1*E21/1000</f>
        <v>0</v>
      </c>
      <c r="N41" s="94">
        <f>YüzeyD*TD2*E21/1000</f>
        <v>0</v>
      </c>
      <c r="O41" s="94">
        <f>YüzeyD*TD1*G21/1000</f>
        <v>0</v>
      </c>
      <c r="P41" s="94">
        <f>YüzeyD*TD2*G21/1000</f>
        <v>0</v>
      </c>
    </row>
    <row r="42" spans="3:16" ht="13.5" thickBot="1">
      <c r="C42" s="123"/>
      <c r="D42" s="123"/>
      <c r="E42" s="123"/>
      <c r="F42" s="123"/>
      <c r="G42" s="123"/>
      <c r="H42" s="123"/>
      <c r="K42" s="123"/>
      <c r="L42" s="123"/>
      <c r="M42" s="123"/>
      <c r="N42" s="123"/>
      <c r="O42" s="123"/>
      <c r="P42" s="123"/>
    </row>
    <row r="43" spans="2:16" ht="14.25" thickBot="1" thickTop="1">
      <c r="B43" s="120" t="s">
        <v>128</v>
      </c>
      <c r="C43" s="124">
        <f aca="true" t="shared" si="2" ref="C43:H43">SUM(C34:C42)</f>
        <v>0</v>
      </c>
      <c r="D43" s="125">
        <f t="shared" si="2"/>
        <v>0</v>
      </c>
      <c r="E43" s="131">
        <f t="shared" si="2"/>
        <v>0</v>
      </c>
      <c r="F43" s="125">
        <f t="shared" si="2"/>
        <v>0</v>
      </c>
      <c r="G43" s="124">
        <f t="shared" si="2"/>
        <v>0</v>
      </c>
      <c r="H43" s="125">
        <f t="shared" si="2"/>
        <v>0</v>
      </c>
      <c r="J43" s="120" t="s">
        <v>128</v>
      </c>
      <c r="K43" s="129">
        <f aca="true" t="shared" si="3" ref="K43:P43">SUM(K34:K42)</f>
        <v>0</v>
      </c>
      <c r="L43" s="146">
        <f t="shared" si="3"/>
        <v>0</v>
      </c>
      <c r="M43" s="129">
        <f t="shared" si="3"/>
        <v>0</v>
      </c>
      <c r="N43" s="146">
        <f t="shared" si="3"/>
        <v>0</v>
      </c>
      <c r="O43" s="129">
        <f t="shared" si="3"/>
        <v>0</v>
      </c>
      <c r="P43" s="146">
        <f t="shared" si="3"/>
        <v>0</v>
      </c>
    </row>
    <row r="44" spans="2:16" ht="14.25" thickBot="1" thickTop="1">
      <c r="B44" s="121" t="s">
        <v>129</v>
      </c>
      <c r="C44" s="126">
        <f aca="true" t="shared" si="4" ref="C44:H44">SUM(C43*SaatA)</f>
        <v>0</v>
      </c>
      <c r="D44" s="127">
        <f t="shared" si="4"/>
        <v>0</v>
      </c>
      <c r="E44" s="132">
        <f t="shared" si="4"/>
        <v>0</v>
      </c>
      <c r="F44" s="127">
        <f t="shared" si="4"/>
        <v>0</v>
      </c>
      <c r="G44" s="126">
        <f t="shared" si="4"/>
        <v>0</v>
      </c>
      <c r="H44" s="127">
        <f t="shared" si="4"/>
        <v>0</v>
      </c>
      <c r="J44" s="121" t="s">
        <v>129</v>
      </c>
      <c r="K44" s="130">
        <f aca="true" t="shared" si="5" ref="K44:P44">SUM(K43*SaatD)</f>
        <v>0</v>
      </c>
      <c r="L44" s="145">
        <f t="shared" si="5"/>
        <v>0</v>
      </c>
      <c r="M44" s="130">
        <f t="shared" si="5"/>
        <v>0</v>
      </c>
      <c r="N44" s="145">
        <f t="shared" si="5"/>
        <v>0</v>
      </c>
      <c r="O44" s="130">
        <f t="shared" si="5"/>
        <v>0</v>
      </c>
      <c r="P44" s="145">
        <f t="shared" si="5"/>
        <v>0</v>
      </c>
    </row>
    <row r="45" ht="13.5" thickTop="1"/>
  </sheetData>
  <sheetProtection password="C7A6" sheet="1" objects="1" scenarios="1" selectLockedCells="1"/>
  <mergeCells count="12">
    <mergeCell ref="M27:P28"/>
    <mergeCell ref="K5:L5"/>
    <mergeCell ref="E9:F9"/>
    <mergeCell ref="C20:D20"/>
    <mergeCell ref="E27:H28"/>
    <mergeCell ref="C23:D23"/>
    <mergeCell ref="E5:F5"/>
    <mergeCell ref="E10:F10"/>
    <mergeCell ref="E6:F6"/>
    <mergeCell ref="D3:F3"/>
    <mergeCell ref="K3:L3"/>
    <mergeCell ref="K4:L4"/>
  </mergeCells>
  <dataValidations count="1">
    <dataValidation type="list" allowBlank="1" showInputMessage="1" showErrorMessage="1" promptTitle="TAŞINMA KAYIP ORANLARI" prompt="Lütfen Taşınma Kayıp Oranını seçiniz." errorTitle="YANLIŞ" error="Lütfen listeden seçiniz." sqref="J27 B27">
      <formula1>$J$9:$J$13</formula1>
    </dataValidation>
  </dataValidations>
  <printOptions/>
  <pageMargins left="0.75" right="0.75" top="1" bottom="1" header="0.5" footer="0.5"/>
  <pageSetup orientation="portrait" paperSize="9"/>
  <ignoredErrors>
    <ignoredError sqref="L34:N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F32" sqref="F32"/>
    </sheetView>
  </sheetViews>
  <sheetFormatPr defaultColWidth="9.00390625" defaultRowHeight="12.75"/>
  <cols>
    <col min="1" max="1" width="2.75390625" style="186" customWidth="1"/>
    <col min="2" max="2" width="3.625" style="186" customWidth="1"/>
    <col min="3" max="3" width="17.25390625" style="186" customWidth="1"/>
    <col min="4" max="4" width="7.00390625" style="186" customWidth="1"/>
    <col min="5" max="5" width="5.75390625" style="186" customWidth="1"/>
    <col min="6" max="6" width="7.625" style="186" customWidth="1"/>
    <col min="7" max="7" width="6.375" style="186" customWidth="1"/>
    <col min="8" max="8" width="11.125" style="186" bestFit="1" customWidth="1"/>
    <col min="9" max="9" width="8.125" style="186" customWidth="1"/>
    <col min="10" max="10" width="7.75390625" style="186" customWidth="1"/>
    <col min="11" max="11" width="12.00390625" style="186" customWidth="1"/>
    <col min="12" max="16384" width="9.125" style="186" customWidth="1"/>
  </cols>
  <sheetData>
    <row r="1" spans="1:12" ht="12.75">
      <c r="A1" s="1" t="s">
        <v>88</v>
      </c>
      <c r="B1" s="13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3.5" thickBot="1">
      <c r="A2" s="9" t="s">
        <v>1</v>
      </c>
      <c r="B2" s="13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3.5" thickBot="1">
      <c r="A3" s="9" t="s">
        <v>2</v>
      </c>
      <c r="B3" s="13"/>
      <c r="C3" s="185"/>
      <c r="D3" s="185"/>
      <c r="E3" s="185"/>
      <c r="F3" s="185"/>
      <c r="G3" s="185"/>
      <c r="H3" s="185"/>
      <c r="I3" s="185"/>
      <c r="J3" s="192" t="s">
        <v>89</v>
      </c>
      <c r="K3" s="195">
        <v>0</v>
      </c>
      <c r="L3" s="185"/>
    </row>
    <row r="4" spans="1:12" ht="12.75">
      <c r="A4" s="9" t="s">
        <v>91</v>
      </c>
      <c r="B4" s="13"/>
      <c r="C4" s="185"/>
      <c r="D4" s="185"/>
      <c r="E4" s="185"/>
      <c r="F4" s="185"/>
      <c r="G4" s="148"/>
      <c r="H4" s="148"/>
      <c r="I4" s="148"/>
      <c r="J4" s="187"/>
      <c r="K4" s="187"/>
      <c r="L4" s="185"/>
    </row>
    <row r="5" spans="1:12" ht="12.75">
      <c r="A5" s="9" t="s">
        <v>93</v>
      </c>
      <c r="B5" s="13"/>
      <c r="C5" s="185"/>
      <c r="D5" s="185"/>
      <c r="E5" s="185"/>
      <c r="F5" s="185"/>
      <c r="G5" s="148"/>
      <c r="H5" s="148"/>
      <c r="I5" s="148"/>
      <c r="J5" s="187"/>
      <c r="K5" s="187"/>
      <c r="L5" s="185"/>
    </row>
    <row r="6" spans="1:12" ht="12.75">
      <c r="A6" s="9" t="s">
        <v>95</v>
      </c>
      <c r="B6" s="13"/>
      <c r="C6" s="185"/>
      <c r="D6" s="185"/>
      <c r="E6" s="185"/>
      <c r="F6" s="185"/>
      <c r="G6" s="148"/>
      <c r="H6" s="148"/>
      <c r="I6" s="148"/>
      <c r="J6" s="187"/>
      <c r="K6" s="187"/>
      <c r="L6" s="185"/>
    </row>
    <row r="7" spans="1:12" ht="12.75">
      <c r="A7" s="13" t="s">
        <v>96</v>
      </c>
      <c r="B7" s="13"/>
      <c r="C7" s="185"/>
      <c r="D7" s="185"/>
      <c r="E7" s="185"/>
      <c r="F7" s="185"/>
      <c r="G7" s="148"/>
      <c r="H7" s="148"/>
      <c r="I7" s="148"/>
      <c r="J7" s="187"/>
      <c r="K7" s="187"/>
      <c r="L7" s="185"/>
    </row>
    <row r="8" spans="1:12" ht="12.7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12.75">
      <c r="A9" s="185"/>
      <c r="B9" s="185"/>
      <c r="C9" s="188" t="s">
        <v>153</v>
      </c>
      <c r="D9" s="185"/>
      <c r="E9" s="185"/>
      <c r="F9" s="185"/>
      <c r="G9" s="185"/>
      <c r="H9" s="185"/>
      <c r="I9" s="185"/>
      <c r="J9" s="185"/>
      <c r="K9" s="185"/>
      <c r="L9" s="185"/>
    </row>
    <row r="10" spans="1:12" ht="12.75">
      <c r="A10" s="185"/>
      <c r="B10" s="189"/>
      <c r="C10" s="189"/>
      <c r="D10" s="189"/>
      <c r="E10" s="189"/>
      <c r="F10" s="190" t="s">
        <v>162</v>
      </c>
      <c r="G10" s="190"/>
      <c r="H10" s="190" t="s">
        <v>137</v>
      </c>
      <c r="I10" s="190" t="s">
        <v>138</v>
      </c>
      <c r="J10" s="190" t="s">
        <v>143</v>
      </c>
      <c r="K10" s="190" t="s">
        <v>137</v>
      </c>
      <c r="L10" s="185"/>
    </row>
    <row r="11" spans="1:12" ht="12.75">
      <c r="A11" s="185"/>
      <c r="B11" s="189"/>
      <c r="C11" s="190" t="s">
        <v>154</v>
      </c>
      <c r="D11" s="190" t="s">
        <v>147</v>
      </c>
      <c r="E11" s="190" t="s">
        <v>146</v>
      </c>
      <c r="F11" s="190" t="s">
        <v>161</v>
      </c>
      <c r="G11" s="190" t="s">
        <v>136</v>
      </c>
      <c r="H11" s="190" t="s">
        <v>134</v>
      </c>
      <c r="I11" s="190" t="s">
        <v>139</v>
      </c>
      <c r="J11" s="190" t="s">
        <v>144</v>
      </c>
      <c r="K11" s="190" t="s">
        <v>150</v>
      </c>
      <c r="L11" s="185"/>
    </row>
    <row r="12" spans="1:12" ht="12.75">
      <c r="A12" s="185"/>
      <c r="B12" s="189"/>
      <c r="C12" s="189"/>
      <c r="D12" s="189"/>
      <c r="E12" s="189"/>
      <c r="F12" s="190" t="s">
        <v>135</v>
      </c>
      <c r="G12" s="190"/>
      <c r="H12" s="190" t="s">
        <v>135</v>
      </c>
      <c r="I12" s="190"/>
      <c r="J12" s="190"/>
      <c r="K12" s="190" t="s">
        <v>135</v>
      </c>
      <c r="L12" s="185"/>
    </row>
    <row r="13" spans="1:12" ht="12.75">
      <c r="A13" s="185"/>
      <c r="B13" s="189">
        <v>1</v>
      </c>
      <c r="C13" s="190" t="s">
        <v>133</v>
      </c>
      <c r="D13" s="196"/>
      <c r="E13" s="196"/>
      <c r="F13" s="196">
        <v>0</v>
      </c>
      <c r="G13" s="196">
        <v>0</v>
      </c>
      <c r="H13" s="196">
        <f>F13*G13</f>
        <v>0</v>
      </c>
      <c r="I13" s="196">
        <v>0</v>
      </c>
      <c r="J13" s="196">
        <v>0</v>
      </c>
      <c r="K13" s="196">
        <f>H13*I13*J17</f>
        <v>0</v>
      </c>
      <c r="L13" s="185"/>
    </row>
    <row r="14" spans="1:12" ht="12.75">
      <c r="A14" s="185"/>
      <c r="B14" s="189"/>
      <c r="C14" s="190"/>
      <c r="D14" s="196"/>
      <c r="E14" s="196"/>
      <c r="F14" s="196"/>
      <c r="G14" s="196"/>
      <c r="H14" s="196"/>
      <c r="I14" s="196"/>
      <c r="J14" s="196"/>
      <c r="K14" s="196"/>
      <c r="L14" s="185"/>
    </row>
    <row r="15" spans="1:12" ht="12.75">
      <c r="A15" s="185"/>
      <c r="B15" s="189"/>
      <c r="C15" s="190"/>
      <c r="D15" s="196"/>
      <c r="E15" s="196"/>
      <c r="F15" s="196"/>
      <c r="G15" s="196"/>
      <c r="H15" s="196"/>
      <c r="I15" s="196"/>
      <c r="J15" s="196"/>
      <c r="K15" s="196"/>
      <c r="L15" s="185"/>
    </row>
    <row r="16" spans="1:12" ht="12.75">
      <c r="A16" s="185"/>
      <c r="B16" s="189"/>
      <c r="C16" s="190"/>
      <c r="D16" s="196"/>
      <c r="E16" s="196"/>
      <c r="F16" s="196"/>
      <c r="G16" s="196"/>
      <c r="H16" s="196"/>
      <c r="I16" s="196"/>
      <c r="J16" s="196"/>
      <c r="K16" s="196"/>
      <c r="L16" s="185"/>
    </row>
    <row r="17" spans="1:12" ht="12.75">
      <c r="A17" s="185"/>
      <c r="B17" s="189">
        <v>2</v>
      </c>
      <c r="C17" s="190" t="s">
        <v>140</v>
      </c>
      <c r="D17" s="196"/>
      <c r="E17" s="196"/>
      <c r="F17" s="196">
        <v>0</v>
      </c>
      <c r="G17" s="196">
        <v>0</v>
      </c>
      <c r="H17" s="196">
        <f>F17*G17</f>
        <v>0</v>
      </c>
      <c r="I17" s="196">
        <v>0</v>
      </c>
      <c r="J17" s="196">
        <v>0</v>
      </c>
      <c r="K17" s="196">
        <f>H17*I17*J17</f>
        <v>0</v>
      </c>
      <c r="L17" s="185"/>
    </row>
    <row r="18" spans="1:12" ht="12.75">
      <c r="A18" s="185"/>
      <c r="B18" s="189"/>
      <c r="C18" s="190"/>
      <c r="D18" s="196"/>
      <c r="E18" s="196"/>
      <c r="F18" s="196"/>
      <c r="G18" s="196"/>
      <c r="H18" s="196"/>
      <c r="I18" s="196"/>
      <c r="J18" s="196"/>
      <c r="K18" s="196"/>
      <c r="L18" s="185"/>
    </row>
    <row r="19" spans="1:12" ht="12.75">
      <c r="A19" s="185"/>
      <c r="B19" s="189">
        <v>3</v>
      </c>
      <c r="C19" s="190" t="s">
        <v>141</v>
      </c>
      <c r="D19" s="196"/>
      <c r="E19" s="196"/>
      <c r="F19" s="196">
        <v>0</v>
      </c>
      <c r="G19" s="196">
        <v>0</v>
      </c>
      <c r="H19" s="196">
        <f aca="true" t="shared" si="0" ref="H19:H29">F19*G19</f>
        <v>0</v>
      </c>
      <c r="I19" s="196">
        <v>0</v>
      </c>
      <c r="J19" s="196">
        <v>0</v>
      </c>
      <c r="K19" s="196">
        <f>H19*I19*J19</f>
        <v>0</v>
      </c>
      <c r="L19" s="185"/>
    </row>
    <row r="20" spans="1:12" ht="12.75">
      <c r="A20" s="185"/>
      <c r="B20" s="189"/>
      <c r="C20" s="190"/>
      <c r="D20" s="196"/>
      <c r="E20" s="196"/>
      <c r="F20" s="196"/>
      <c r="G20" s="196"/>
      <c r="H20" s="196"/>
      <c r="I20" s="196"/>
      <c r="J20" s="196"/>
      <c r="K20" s="196"/>
      <c r="L20" s="185"/>
    </row>
    <row r="21" spans="1:12" ht="12.75">
      <c r="A21" s="185"/>
      <c r="B21" s="189">
        <v>4</v>
      </c>
      <c r="C21" s="190" t="s">
        <v>142</v>
      </c>
      <c r="D21" s="196"/>
      <c r="E21" s="196"/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85"/>
    </row>
    <row r="22" spans="1:12" ht="12.75">
      <c r="A22" s="185"/>
      <c r="B22" s="189"/>
      <c r="C22" s="190"/>
      <c r="D22" s="196"/>
      <c r="E22" s="196"/>
      <c r="F22" s="196"/>
      <c r="G22" s="196"/>
      <c r="H22" s="196"/>
      <c r="I22" s="196"/>
      <c r="J22" s="196"/>
      <c r="K22" s="196"/>
      <c r="L22" s="185"/>
    </row>
    <row r="23" spans="1:12" ht="12.75">
      <c r="A23" s="185"/>
      <c r="B23" s="189">
        <v>5</v>
      </c>
      <c r="C23" s="190" t="s">
        <v>145</v>
      </c>
      <c r="D23" s="196">
        <v>0</v>
      </c>
      <c r="E23" s="196">
        <v>0</v>
      </c>
      <c r="F23" s="196">
        <f>D23*E23/1000</f>
        <v>0</v>
      </c>
      <c r="G23" s="196">
        <v>0</v>
      </c>
      <c r="H23" s="196">
        <f t="shared" si="0"/>
        <v>0</v>
      </c>
      <c r="I23" s="196">
        <v>0</v>
      </c>
      <c r="J23" s="196">
        <v>0</v>
      </c>
      <c r="K23" s="196">
        <f>H23*I23</f>
        <v>0</v>
      </c>
      <c r="L23" s="185"/>
    </row>
    <row r="24" spans="1:12" ht="12.75">
      <c r="A24" s="185"/>
      <c r="B24" s="189"/>
      <c r="C24" s="190"/>
      <c r="D24" s="196">
        <v>0</v>
      </c>
      <c r="E24" s="196">
        <v>0</v>
      </c>
      <c r="F24" s="196">
        <f>D24*E24/1000</f>
        <v>0</v>
      </c>
      <c r="G24" s="196">
        <v>0</v>
      </c>
      <c r="H24" s="196">
        <f t="shared" si="0"/>
        <v>0</v>
      </c>
      <c r="I24" s="196">
        <v>0</v>
      </c>
      <c r="J24" s="196">
        <v>0</v>
      </c>
      <c r="K24" s="196">
        <f>H24*I24</f>
        <v>0</v>
      </c>
      <c r="L24" s="185"/>
    </row>
    <row r="25" spans="1:12" ht="12.75">
      <c r="A25" s="185"/>
      <c r="B25" s="189"/>
      <c r="C25" s="190"/>
      <c r="D25" s="196"/>
      <c r="E25" s="196"/>
      <c r="F25" s="196"/>
      <c r="G25" s="196"/>
      <c r="H25" s="196">
        <f t="shared" si="0"/>
        <v>0</v>
      </c>
      <c r="I25" s="196"/>
      <c r="J25" s="196">
        <v>0</v>
      </c>
      <c r="K25" s="196">
        <f>H25*I25</f>
        <v>0</v>
      </c>
      <c r="L25" s="185"/>
    </row>
    <row r="26" spans="1:12" ht="12.75">
      <c r="A26" s="185"/>
      <c r="B26" s="189"/>
      <c r="C26" s="190"/>
      <c r="D26" s="196"/>
      <c r="E26" s="196"/>
      <c r="F26" s="196"/>
      <c r="G26" s="196"/>
      <c r="H26" s="196">
        <f t="shared" si="0"/>
        <v>0</v>
      </c>
      <c r="I26" s="196"/>
      <c r="J26" s="196">
        <v>0</v>
      </c>
      <c r="K26" s="196">
        <f>H26*I26</f>
        <v>0</v>
      </c>
      <c r="L26" s="185"/>
    </row>
    <row r="27" spans="1:12" ht="12.75">
      <c r="A27" s="185"/>
      <c r="B27" s="189"/>
      <c r="C27" s="190"/>
      <c r="D27" s="196"/>
      <c r="E27" s="196"/>
      <c r="F27" s="196"/>
      <c r="G27" s="196"/>
      <c r="H27" s="196"/>
      <c r="I27" s="196"/>
      <c r="J27" s="196"/>
      <c r="K27" s="196"/>
      <c r="L27" s="185"/>
    </row>
    <row r="28" spans="1:12" ht="12.75">
      <c r="A28" s="185"/>
      <c r="B28" s="189">
        <v>7</v>
      </c>
      <c r="C28" s="190" t="s">
        <v>148</v>
      </c>
      <c r="D28" s="196"/>
      <c r="E28" s="196"/>
      <c r="F28" s="196">
        <v>0</v>
      </c>
      <c r="G28" s="196">
        <v>0</v>
      </c>
      <c r="H28" s="196">
        <f t="shared" si="0"/>
        <v>0</v>
      </c>
      <c r="I28" s="196">
        <v>0</v>
      </c>
      <c r="J28" s="196">
        <v>0</v>
      </c>
      <c r="K28" s="196">
        <f>H28*I28</f>
        <v>0</v>
      </c>
      <c r="L28" s="185"/>
    </row>
    <row r="29" spans="1:12" ht="12.75">
      <c r="A29" s="185"/>
      <c r="B29" s="189"/>
      <c r="C29" s="190" t="s">
        <v>149</v>
      </c>
      <c r="D29" s="196"/>
      <c r="E29" s="196"/>
      <c r="F29" s="196"/>
      <c r="G29" s="196"/>
      <c r="H29" s="196">
        <f t="shared" si="0"/>
        <v>0</v>
      </c>
      <c r="I29" s="196"/>
      <c r="J29" s="196"/>
      <c r="K29" s="196"/>
      <c r="L29" s="185"/>
    </row>
    <row r="30" spans="1:12" ht="12.75">
      <c r="A30" s="185"/>
      <c r="B30" s="189"/>
      <c r="C30" s="190"/>
      <c r="D30" s="196"/>
      <c r="E30" s="196"/>
      <c r="F30" s="196"/>
      <c r="G30" s="196"/>
      <c r="H30" s="196"/>
      <c r="I30" s="196"/>
      <c r="J30" s="196"/>
      <c r="K30" s="196"/>
      <c r="L30" s="185"/>
    </row>
    <row r="31" spans="1:12" ht="12.75">
      <c r="A31" s="185"/>
      <c r="B31" s="189">
        <v>8</v>
      </c>
      <c r="C31" s="190" t="s">
        <v>151</v>
      </c>
      <c r="D31" s="196"/>
      <c r="E31" s="196"/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85"/>
    </row>
    <row r="32" spans="1:12" ht="12.75">
      <c r="A32" s="185"/>
      <c r="B32" s="189"/>
      <c r="C32" s="190"/>
      <c r="D32" s="196"/>
      <c r="E32" s="196"/>
      <c r="F32" s="196"/>
      <c r="G32" s="196"/>
      <c r="H32" s="196"/>
      <c r="I32" s="196"/>
      <c r="J32" s="196"/>
      <c r="K32" s="196"/>
      <c r="L32" s="185"/>
    </row>
    <row r="33" spans="1:12" ht="12.75">
      <c r="A33" s="185"/>
      <c r="B33" s="189"/>
      <c r="C33" s="190"/>
      <c r="D33" s="196"/>
      <c r="E33" s="196"/>
      <c r="F33" s="196"/>
      <c r="G33" s="196"/>
      <c r="H33" s="196"/>
      <c r="I33" s="196"/>
      <c r="J33" s="196"/>
      <c r="K33" s="196"/>
      <c r="L33" s="185"/>
    </row>
    <row r="34" spans="1:12" ht="12.75">
      <c r="A34" s="185"/>
      <c r="B34" s="189"/>
      <c r="C34" s="190"/>
      <c r="D34" s="196"/>
      <c r="E34" s="196"/>
      <c r="F34" s="196"/>
      <c r="G34" s="196"/>
      <c r="H34" s="196"/>
      <c r="I34" s="196"/>
      <c r="J34" s="196"/>
      <c r="K34" s="196"/>
      <c r="L34" s="185"/>
    </row>
    <row r="35" spans="1:12" ht="12.75">
      <c r="A35" s="185"/>
      <c r="B35" s="189"/>
      <c r="C35" s="191" t="s">
        <v>152</v>
      </c>
      <c r="D35" s="189"/>
      <c r="E35" s="189"/>
      <c r="F35" s="189"/>
      <c r="G35" s="189"/>
      <c r="H35" s="191">
        <f>SUM(H13:H34)</f>
        <v>0</v>
      </c>
      <c r="I35" s="189"/>
      <c r="J35" s="189"/>
      <c r="K35" s="191">
        <f>SUM(K13:K34)</f>
        <v>0</v>
      </c>
      <c r="L35" s="185"/>
    </row>
    <row r="36" spans="1:12" ht="12.7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</row>
    <row r="37" spans="1:12" ht="12.7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</row>
    <row r="38" spans="1:12" ht="13.5" thickBot="1">
      <c r="A38" s="185"/>
      <c r="B38" s="185"/>
      <c r="C38" s="86" t="s">
        <v>156</v>
      </c>
      <c r="D38" s="88"/>
      <c r="E38" s="103"/>
      <c r="F38" s="185"/>
      <c r="G38" s="185"/>
      <c r="H38" s="86" t="s">
        <v>157</v>
      </c>
      <c r="I38" s="88"/>
      <c r="J38" s="103"/>
      <c r="K38" s="185"/>
      <c r="L38" s="185"/>
    </row>
    <row r="39" spans="1:12" ht="14.25" thickBot="1" thickTop="1">
      <c r="A39" s="185"/>
      <c r="B39" s="185"/>
      <c r="C39" s="237" t="s">
        <v>172</v>
      </c>
      <c r="D39" s="238"/>
      <c r="E39" s="252">
        <f>+Askı!I14</f>
        <v>0</v>
      </c>
      <c r="F39" s="253"/>
      <c r="G39" s="185"/>
      <c r="H39" s="237" t="s">
        <v>172</v>
      </c>
      <c r="I39" s="258"/>
      <c r="J39" s="238"/>
      <c r="K39" s="159">
        <f>+Dolab!I17</f>
        <v>0</v>
      </c>
      <c r="L39" s="185"/>
    </row>
    <row r="40" spans="1:12" ht="14.25" thickBot="1" thickTop="1">
      <c r="A40" s="185"/>
      <c r="B40" s="185"/>
      <c r="C40" s="260" t="s">
        <v>63</v>
      </c>
      <c r="D40" s="261"/>
      <c r="E40" s="254">
        <f>+Askı!I11</f>
        <v>0</v>
      </c>
      <c r="F40" s="255"/>
      <c r="G40" s="185"/>
      <c r="H40" s="235" t="s">
        <v>63</v>
      </c>
      <c r="I40" s="259"/>
      <c r="J40" s="236"/>
      <c r="K40" s="194">
        <f>+Dolab!I11</f>
        <v>0</v>
      </c>
      <c r="L40" s="185"/>
    </row>
    <row r="41" spans="1:12" ht="14.25" thickBot="1" thickTop="1">
      <c r="A41" s="185"/>
      <c r="B41" s="185"/>
      <c r="C41" s="250" t="s">
        <v>169</v>
      </c>
      <c r="D41" s="250"/>
      <c r="E41" s="256" t="e">
        <f>K35/E39</f>
        <v>#DIV/0!</v>
      </c>
      <c r="F41" s="257"/>
      <c r="G41" s="185"/>
      <c r="H41" s="237" t="s">
        <v>169</v>
      </c>
      <c r="I41" s="258"/>
      <c r="J41" s="238"/>
      <c r="K41" s="193" t="e">
        <f>K35/K39</f>
        <v>#DIV/0!</v>
      </c>
      <c r="L41" s="185"/>
    </row>
    <row r="42" spans="1:12" ht="13.5" thickTop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</row>
    <row r="43" spans="1:12" ht="12.75">
      <c r="A43" s="185"/>
      <c r="B43" s="185"/>
      <c r="C43" s="185"/>
      <c r="D43" s="185"/>
      <c r="E43" s="185"/>
      <c r="F43" s="185"/>
      <c r="G43" s="251"/>
      <c r="H43" s="251"/>
      <c r="I43" s="83"/>
      <c r="J43" s="107"/>
      <c r="K43" s="185"/>
      <c r="L43" s="185"/>
    </row>
    <row r="44" spans="1:12" ht="12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</row>
    <row r="45" spans="1:12" ht="12.7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</row>
    <row r="46" spans="1:12" ht="12.7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</row>
    <row r="47" spans="1:12" ht="12.7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</row>
    <row r="48" spans="1:12" ht="12.7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</row>
    <row r="49" spans="1:12" ht="12.7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  <row r="50" spans="1:12" ht="12.7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</row>
    <row r="51" spans="1:12" ht="12.7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</row>
    <row r="52" spans="1:12" ht="12.7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</row>
    <row r="53" spans="1:12" ht="12.7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</row>
    <row r="54" spans="1:12" ht="12.7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</row>
    <row r="55" spans="1:12" ht="12.7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</row>
  </sheetData>
  <sheetProtection password="C7A6" sheet="1" objects="1" scenarios="1" selectLockedCells="1"/>
  <mergeCells count="10">
    <mergeCell ref="C41:D41"/>
    <mergeCell ref="G43:H43"/>
    <mergeCell ref="E39:F39"/>
    <mergeCell ref="E40:F40"/>
    <mergeCell ref="E41:F41"/>
    <mergeCell ref="H39:J39"/>
    <mergeCell ref="H40:J40"/>
    <mergeCell ref="H41:J41"/>
    <mergeCell ref="C39:D39"/>
    <mergeCell ref="C40:D40"/>
  </mergeCells>
  <printOptions gridLines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Header>&amp;CMÜHENDİSLİK  BİLGİLERİ&amp;R2006</oddHeader>
    <oddFooter>&amp;LHazırlayan : Savaş Altınok&amp;CALTINOK GALVANOKİMYA LTD.ŞTİ.
www.altinokkimya.com&amp;R&amp;D</oddFooter>
  </headerFooter>
  <ignoredErrors>
    <ignoredError sqref="E41 K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PRESSAN</dc:title>
  <dc:subject>Krom Kaplama</dc:subject>
  <dc:creator>Savaş Altınok</dc:creator>
  <cp:keywords/>
  <dc:description/>
  <cp:lastModifiedBy>tesla</cp:lastModifiedBy>
  <cp:lastPrinted>2006-05-23T09:16:52Z</cp:lastPrinted>
  <dcterms:created xsi:type="dcterms:W3CDTF">1998-05-03T20:34:11Z</dcterms:created>
  <dcterms:modified xsi:type="dcterms:W3CDTF">2007-12-28T08:32:20Z</dcterms:modified>
  <cp:category/>
  <cp:version/>
  <cp:contentType/>
  <cp:contentStatus/>
</cp:coreProperties>
</file>