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75" activeTab="0"/>
  </bookViews>
  <sheets>
    <sheet name="Hesab 1" sheetId="1" r:id="rId1"/>
    <sheet name="Sabitler" sheetId="2" r:id="rId2"/>
  </sheets>
  <definedNames/>
  <calcPr fullCalcOnLoad="1"/>
</workbook>
</file>

<file path=xl/sharedStrings.xml><?xml version="1.0" encoding="utf-8"?>
<sst xmlns="http://schemas.openxmlformats.org/spreadsheetml/2006/main" count="254" uniqueCount="82">
  <si>
    <t>ALTINOK  GALVANOKİMYA  LTD.ŞTİ.</t>
  </si>
  <si>
    <t>S.BAKIR</t>
  </si>
  <si>
    <t>A. BAKIR</t>
  </si>
  <si>
    <t>ÇİNKO</t>
  </si>
  <si>
    <t>GÜMÜŞ</t>
  </si>
  <si>
    <t>A.KALAY</t>
  </si>
  <si>
    <t>NİKEL</t>
  </si>
  <si>
    <t>A.BAKIR</t>
  </si>
  <si>
    <t>KROM</t>
  </si>
  <si>
    <t>HAZIRLAYAN    :  SAVAŞ  ALTINOK</t>
  </si>
  <si>
    <t>MİSAL:NİKEL</t>
  </si>
  <si>
    <t>Akım A/dm²</t>
  </si>
  <si>
    <t>Kalınlık µ</t>
  </si>
  <si>
    <t>Zaman dk</t>
  </si>
  <si>
    <t>Verim %</t>
  </si>
  <si>
    <t>Sabit</t>
  </si>
  <si>
    <r>
      <t>Kalınlık µ</t>
    </r>
    <r>
      <rPr>
        <b/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=</t>
    </r>
    <r>
      <rPr>
        <b/>
        <sz val="9"/>
        <color indexed="12"/>
        <rFont val="Arial"/>
        <family val="2"/>
      </rPr>
      <t xml:space="preserve"> Akım A/dm² </t>
    </r>
    <r>
      <rPr>
        <b/>
        <sz val="9"/>
        <color indexed="10"/>
        <rFont val="Arial"/>
        <family val="2"/>
      </rPr>
      <t>x</t>
    </r>
    <r>
      <rPr>
        <b/>
        <sz val="9"/>
        <color indexed="12"/>
        <rFont val="Arial"/>
        <family val="2"/>
      </rPr>
      <t xml:space="preserve"> Zaman Dakika </t>
    </r>
    <r>
      <rPr>
        <b/>
        <sz val="9"/>
        <color indexed="10"/>
        <rFont val="Arial"/>
        <family val="2"/>
      </rPr>
      <t>x</t>
    </r>
    <r>
      <rPr>
        <b/>
        <sz val="9"/>
        <color indexed="12"/>
        <rFont val="Arial"/>
        <family val="2"/>
      </rPr>
      <t xml:space="preserve"> Banyo Verimi % </t>
    </r>
    <r>
      <rPr>
        <b/>
        <sz val="9"/>
        <color indexed="10"/>
        <rFont val="Arial"/>
        <family val="2"/>
      </rPr>
      <t>x</t>
    </r>
    <r>
      <rPr>
        <b/>
        <sz val="9"/>
        <color indexed="12"/>
        <rFont val="Arial"/>
        <family val="2"/>
      </rPr>
      <t xml:space="preserve"> Sabit Sayı</t>
    </r>
  </si>
  <si>
    <t>MİSAL : NİKEL</t>
  </si>
  <si>
    <r>
      <t>Zaman dk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=</t>
    </r>
    <r>
      <rPr>
        <b/>
        <sz val="10"/>
        <color indexed="12"/>
        <rFont val="Arial"/>
        <family val="2"/>
      </rPr>
      <t xml:space="preserve"> Kalınlık µ </t>
    </r>
    <r>
      <rPr>
        <b/>
        <sz val="10"/>
        <color indexed="10"/>
        <rFont val="Arial"/>
        <family val="2"/>
      </rPr>
      <t>x</t>
    </r>
    <r>
      <rPr>
        <b/>
        <sz val="10"/>
        <color indexed="12"/>
        <rFont val="Arial"/>
        <family val="2"/>
      </rPr>
      <t xml:space="preserve"> Sabit Sayı </t>
    </r>
    <r>
      <rPr>
        <b/>
        <sz val="10"/>
        <color indexed="10"/>
        <rFont val="Arial"/>
        <family val="2"/>
      </rPr>
      <t>/</t>
    </r>
    <r>
      <rPr>
        <b/>
        <sz val="10"/>
        <color indexed="12"/>
        <rFont val="Arial"/>
        <family val="2"/>
      </rPr>
      <t xml:space="preserve"> (Akım A/dm² </t>
    </r>
    <r>
      <rPr>
        <b/>
        <sz val="10"/>
        <color indexed="10"/>
        <rFont val="Arial"/>
        <family val="2"/>
      </rPr>
      <t>x</t>
    </r>
    <r>
      <rPr>
        <b/>
        <sz val="10"/>
        <color indexed="12"/>
        <rFont val="Arial"/>
        <family val="2"/>
      </rPr>
      <t xml:space="preserve"> Verim %)</t>
    </r>
  </si>
  <si>
    <t>gr Metal</t>
  </si>
  <si>
    <t>Yüzey cm²</t>
  </si>
  <si>
    <r>
      <t>Kalınlık µ</t>
    </r>
    <r>
      <rPr>
        <sz val="10"/>
        <rFont val="Arial"/>
        <family val="0"/>
      </rPr>
      <t xml:space="preserve"> =  5.1373 A/dm² x 10 dakika x 0.95 banyo verimi x 0.2049   =  </t>
    </r>
    <r>
      <rPr>
        <b/>
        <sz val="10"/>
        <color indexed="14"/>
        <rFont val="Arial"/>
        <family val="2"/>
      </rPr>
      <t>10µ</t>
    </r>
  </si>
  <si>
    <r>
      <t>Zaman dk</t>
    </r>
    <r>
      <rPr>
        <sz val="10"/>
        <rFont val="Arial"/>
        <family val="0"/>
      </rPr>
      <t xml:space="preserve">  =  10µ x 4.8805 : 5,1373 A/dm² x 0.95 Verimi  =   </t>
    </r>
    <r>
      <rPr>
        <b/>
        <sz val="10"/>
        <color indexed="14"/>
        <rFont val="Arial"/>
        <family val="2"/>
      </rPr>
      <t>10,00dk.</t>
    </r>
  </si>
  <si>
    <r>
      <t>gr Meta</t>
    </r>
    <r>
      <rPr>
        <sz val="10"/>
        <rFont val="Arial"/>
        <family val="0"/>
      </rPr>
      <t xml:space="preserve">l =  10 µ x 100 cm² x 0,0008907 = </t>
    </r>
    <r>
      <rPr>
        <b/>
        <sz val="10"/>
        <color indexed="14"/>
        <rFont val="Arial"/>
        <family val="2"/>
      </rPr>
      <t>0,8907 grNi</t>
    </r>
    <r>
      <rPr>
        <sz val="10"/>
        <rFont val="Arial"/>
        <family val="0"/>
      </rPr>
      <t xml:space="preserve"> 1 dm² de 10µ için</t>
    </r>
  </si>
  <si>
    <r>
      <t>Akım A/dm²</t>
    </r>
    <r>
      <rPr>
        <b/>
        <sz val="10"/>
        <color indexed="12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=</t>
    </r>
    <r>
      <rPr>
        <b/>
        <sz val="10"/>
        <color indexed="12"/>
        <rFont val="Arial"/>
        <family val="2"/>
      </rPr>
      <t xml:space="preserve"> Kalınlık µ </t>
    </r>
    <r>
      <rPr>
        <b/>
        <sz val="10"/>
        <color indexed="10"/>
        <rFont val="Arial"/>
        <family val="2"/>
      </rPr>
      <t>x</t>
    </r>
    <r>
      <rPr>
        <b/>
        <sz val="10"/>
        <color indexed="12"/>
        <rFont val="Arial"/>
        <family val="2"/>
      </rPr>
      <t xml:space="preserve"> Sabit </t>
    </r>
    <r>
      <rPr>
        <b/>
        <sz val="10"/>
        <color indexed="10"/>
        <rFont val="Arial"/>
        <family val="2"/>
      </rPr>
      <t>/</t>
    </r>
    <r>
      <rPr>
        <b/>
        <sz val="10"/>
        <color indexed="12"/>
        <rFont val="Arial"/>
        <family val="2"/>
      </rPr>
      <t xml:space="preserve"> (Verim% </t>
    </r>
    <r>
      <rPr>
        <b/>
        <sz val="10"/>
        <color indexed="10"/>
        <rFont val="Arial"/>
        <family val="2"/>
      </rPr>
      <t>x</t>
    </r>
    <r>
      <rPr>
        <b/>
        <sz val="10"/>
        <color indexed="12"/>
        <rFont val="Arial"/>
        <family val="2"/>
      </rPr>
      <t xml:space="preserve"> Zaman dk.)</t>
    </r>
  </si>
  <si>
    <r>
      <t>Akım A/dm²</t>
    </r>
    <r>
      <rPr>
        <sz val="10"/>
        <rFont val="Arial"/>
        <family val="0"/>
      </rPr>
      <t xml:space="preserve">  =  10µ x 4,8805 : 0,95 Verim(%95) x 10 dakika   = </t>
    </r>
    <r>
      <rPr>
        <b/>
        <sz val="10"/>
        <color indexed="14"/>
        <rFont val="Arial"/>
        <family val="2"/>
      </rPr>
      <t>5,1373 A/dm²</t>
    </r>
  </si>
  <si>
    <t xml:space="preserve">ALTIN </t>
  </si>
  <si>
    <t>ALTIN</t>
  </si>
  <si>
    <t xml:space="preserve">ALTIN         </t>
  </si>
  <si>
    <t xml:space="preserve">NİKEL        </t>
  </si>
  <si>
    <t xml:space="preserve">S.BAKIR     </t>
  </si>
  <si>
    <t xml:space="preserve">A.BAKIR     </t>
  </si>
  <si>
    <t xml:space="preserve">ÇİNKO        </t>
  </si>
  <si>
    <t xml:space="preserve">GÜMÜŞ      </t>
  </si>
  <si>
    <t xml:space="preserve">A.KALAY    </t>
  </si>
  <si>
    <t xml:space="preserve">KROM        </t>
  </si>
  <si>
    <r>
      <t>gr Metal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=</t>
    </r>
    <r>
      <rPr>
        <b/>
        <sz val="10"/>
        <color indexed="12"/>
        <rFont val="Arial"/>
        <family val="2"/>
      </rPr>
      <t xml:space="preserve"> Kalınlık µ </t>
    </r>
    <r>
      <rPr>
        <b/>
        <sz val="10"/>
        <color indexed="10"/>
        <rFont val="Arial"/>
        <family val="2"/>
      </rPr>
      <t>x</t>
    </r>
    <r>
      <rPr>
        <b/>
        <sz val="10"/>
        <color indexed="12"/>
        <rFont val="Arial"/>
        <family val="2"/>
      </rPr>
      <t xml:space="preserve"> Yüzey cm² </t>
    </r>
    <r>
      <rPr>
        <b/>
        <sz val="10"/>
        <color indexed="10"/>
        <rFont val="Arial"/>
        <family val="2"/>
      </rPr>
      <t>x</t>
    </r>
    <r>
      <rPr>
        <b/>
        <sz val="10"/>
        <color indexed="12"/>
        <rFont val="Arial"/>
        <family val="2"/>
      </rPr>
      <t xml:space="preserve"> Sabit</t>
    </r>
  </si>
  <si>
    <t>TELEFON   : 0.216.307 51 21 - 0.216.307 71 98</t>
  </si>
  <si>
    <t>FAKS         : 0.216.307 51 53</t>
  </si>
  <si>
    <r>
      <t xml:space="preserve">WEB          : </t>
    </r>
    <r>
      <rPr>
        <b/>
        <sz val="10"/>
        <color indexed="12"/>
        <rFont val="Arial"/>
        <family val="2"/>
      </rPr>
      <t xml:space="preserve"> www.altinokkimya.com</t>
    </r>
  </si>
  <si>
    <t xml:space="preserve">KAPLAMADA  İSTENİLEN  KALINLIK , ZAMAN , </t>
  </si>
  <si>
    <t>AKIM  YOĞUNLUĞU ve KAPLANAN METAL MİKTARI HESABLARI</t>
  </si>
  <si>
    <t>Tarih</t>
  </si>
  <si>
    <t>KAPLAMADA  İSTENİLEN  KALINLIK , ZAMAN , AKIM  YOĞUNLUĞU ve</t>
  </si>
  <si>
    <r>
      <t xml:space="preserve">KAPLANAN METAL MİKTARI </t>
    </r>
    <r>
      <rPr>
        <b/>
        <sz val="10"/>
        <rFont val="Arial"/>
        <family val="2"/>
      </rPr>
      <t>SABİTLERİ</t>
    </r>
    <r>
      <rPr>
        <b/>
        <sz val="10"/>
        <color indexed="10"/>
        <rFont val="Arial"/>
        <family val="2"/>
      </rPr>
      <t xml:space="preserve"> HESABLARI</t>
    </r>
  </si>
  <si>
    <t>At.Tartısı</t>
  </si>
  <si>
    <t>Değer</t>
  </si>
  <si>
    <t>Eşdeğer</t>
  </si>
  <si>
    <t>gr/cm3</t>
  </si>
  <si>
    <t>Kalınlık    = Eşdeğer gr x 10 / (6x 26,806 x Özgül Ağırlık)</t>
  </si>
  <si>
    <t>Kalınlık    = Eşdeğer gr x 10 / (160,836 x Özgül Ağırlık)</t>
  </si>
  <si>
    <t>Zaman  dk = Özgül Ağırlık x 26,806 x 6 dk / (10 x Eşdeğer gr)</t>
  </si>
  <si>
    <t>Zaman  dk = Özgül Ağırlık x 160,836 dk / (10 x Eşdeğer gr)</t>
  </si>
  <si>
    <t xml:space="preserve">  </t>
  </si>
  <si>
    <t>gr Metal   = Özgül Ağırlık / 10.000</t>
  </si>
  <si>
    <t>Kaplama Cinsi</t>
  </si>
  <si>
    <t>Velibaba Mah.M.Sinan Cad.A4 Blok 24</t>
  </si>
  <si>
    <t>Dolayoba - Pendik  İstanbul</t>
  </si>
  <si>
    <t>GSM          : 0.532.242 19 22</t>
  </si>
  <si>
    <r>
      <t>A)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BİLİNEN ZAMAN VE  AKIM  YOĞUNLUĞUNDA  </t>
    </r>
  </si>
  <si>
    <r>
      <t>B)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İSTENİLEN KALINLIK İÇİN  BİLİNEN  </t>
    </r>
  </si>
  <si>
    <r>
      <t xml:space="preserve">    AKIM  YOĞUNLUĞUNDA  GEREKLİ  </t>
    </r>
    <r>
      <rPr>
        <b/>
        <sz val="16"/>
        <color indexed="10"/>
        <rFont val="Arial"/>
        <family val="2"/>
      </rPr>
      <t>ZAMAN</t>
    </r>
  </si>
  <si>
    <r>
      <t>C)</t>
    </r>
    <r>
      <rPr>
        <b/>
        <sz val="12"/>
        <rFont val="Arial"/>
        <family val="2"/>
      </rPr>
      <t xml:space="preserve"> İSTENİLEN  KALINLIK  VE ZAMAN  İÇİN  GEREKEN  </t>
    </r>
  </si>
  <si>
    <t xml:space="preserve">   METAL  MİKTARI</t>
  </si>
  <si>
    <r>
      <t>D)</t>
    </r>
    <r>
      <rPr>
        <b/>
        <sz val="12"/>
        <rFont val="Arial"/>
        <family val="2"/>
      </rPr>
      <t xml:space="preserve"> İSTENİLEN KALINLIK  VE  YÜZEY  İÇİN  KAPLANAN  </t>
    </r>
  </si>
  <si>
    <r>
      <t>NOT: İlk önce "</t>
    </r>
    <r>
      <rPr>
        <b/>
        <sz val="16"/>
        <color indexed="14"/>
        <rFont val="Arial"/>
        <family val="2"/>
      </rPr>
      <t>Kaplama Cinsi</t>
    </r>
    <r>
      <rPr>
        <b/>
        <sz val="16"/>
        <color indexed="17"/>
        <rFont val="Arial"/>
        <family val="2"/>
      </rPr>
      <t>"nden yapılacak kaplama cinsi seçilip sonra</t>
    </r>
  </si>
  <si>
    <r>
      <t xml:space="preserve">     ELDE EDİLEBİLEN  MİKRON OLARAK </t>
    </r>
    <r>
      <rPr>
        <b/>
        <sz val="16"/>
        <color indexed="10"/>
        <rFont val="Arial"/>
        <family val="2"/>
      </rPr>
      <t>KALINLIK</t>
    </r>
  </si>
  <si>
    <r>
      <t>B)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İSTENİLEN KALINLIK İÇİN  BİLİNEN  AKIM  YOĞUNLUĞUNDA  </t>
    </r>
  </si>
  <si>
    <r>
      <t xml:space="preserve">     GEREKLİ  </t>
    </r>
    <r>
      <rPr>
        <b/>
        <sz val="16"/>
        <color indexed="10"/>
        <rFont val="Arial"/>
        <family val="2"/>
      </rPr>
      <t>ZAMAN</t>
    </r>
  </si>
  <si>
    <t xml:space="preserve">    AKIM  YOĞUNLUĞU</t>
  </si>
  <si>
    <t xml:space="preserve">   AKIM  YOĞUNLUĞU</t>
  </si>
  <si>
    <r>
      <t>Kalınlık   =</t>
    </r>
    <r>
      <rPr>
        <b/>
        <u val="single"/>
        <sz val="10"/>
        <rFont val="Arial"/>
        <family val="2"/>
      </rPr>
      <t xml:space="preserve"> A x dk  x Verim x dm² x saat x 29,35 gr x cm³ x 10.000 µ</t>
    </r>
  </si>
  <si>
    <t xml:space="preserve">                 dm² x 60 dk x 100 cm² x 26,806 Asaat x 8,9 gr x cm </t>
  </si>
  <si>
    <r>
      <t xml:space="preserve">Zaman dk =  </t>
    </r>
    <r>
      <rPr>
        <b/>
        <u val="single"/>
        <sz val="10"/>
        <rFont val="Arial"/>
        <family val="2"/>
      </rPr>
      <t>µ x cm x dm² x 100 cm² x 8.9 gr x 26,806 Asaat x 60 dk</t>
    </r>
  </si>
  <si>
    <t xml:space="preserve">    10.000 µ x A x dm² x cm³ x 29,35 gr  x saat</t>
  </si>
  <si>
    <r>
      <t xml:space="preserve">Akım A/dm² = </t>
    </r>
    <r>
      <rPr>
        <b/>
        <u val="single"/>
        <sz val="10"/>
        <rFont val="Arial"/>
        <family val="2"/>
      </rPr>
      <t>µ x cm x 100 cm² x 8,9 gr x 26,806 Asaat x 60 dk</t>
    </r>
  </si>
  <si>
    <t xml:space="preserve">       dk x 10.000 µ x dm² x cm³ x 29,35 gr x saat</t>
  </si>
  <si>
    <r>
      <t xml:space="preserve">gr Metal  = </t>
    </r>
    <r>
      <rPr>
        <b/>
        <u val="single"/>
        <sz val="10"/>
        <rFont val="Arial"/>
        <family val="2"/>
      </rPr>
      <t>µ x cm² x cm x 8,91 gr</t>
    </r>
  </si>
  <si>
    <t xml:space="preserve">  10.000 µ x cm³</t>
  </si>
  <si>
    <t>Akım A/dm²  = Özgül Ağırlık x 26,806 x 6 / (10 x Eşdeğer gr)</t>
  </si>
  <si>
    <t>Akım A/dm²  = Özgül Ağırlık x 160,836 / (10 x Eşdeğer gr)</t>
  </si>
  <si>
    <r>
      <t xml:space="preserve">          YALNIZ</t>
    </r>
    <r>
      <rPr>
        <b/>
        <sz val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MAVİ</t>
    </r>
    <r>
      <rPr>
        <b/>
        <sz val="16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Renkteki yerlere istenilen değerler girilecektir.</t>
    </r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</si>
</sst>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color indexed="8"/>
      <name val="Arial Tur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0"/>
    </font>
    <font>
      <b/>
      <sz val="16"/>
      <color indexed="14"/>
      <name val="Arial"/>
      <family val="2"/>
    </font>
    <font>
      <b/>
      <sz val="16"/>
      <color indexed="17"/>
      <name val="Arial"/>
      <family val="2"/>
    </font>
    <font>
      <b/>
      <sz val="14"/>
      <color indexed="20"/>
      <name val="Arial"/>
      <family val="2"/>
    </font>
    <font>
      <sz val="14"/>
      <color indexed="23"/>
      <name val="Arial"/>
      <family val="0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5" fillId="2" borderId="1" xfId="0" applyFont="1" applyFill="1" applyBorder="1" applyAlignment="1" applyProtection="1">
      <alignment/>
      <protection locked="0"/>
    </xf>
    <xf numFmtId="0" fontId="15" fillId="2" borderId="1" xfId="0" applyFont="1" applyFill="1" applyBorder="1" applyAlignment="1" applyProtection="1">
      <alignment/>
      <protection locked="0"/>
    </xf>
    <xf numFmtId="14" fontId="5" fillId="2" borderId="2" xfId="0" applyNumberFormat="1" applyFont="1" applyFill="1" applyBorder="1" applyAlignment="1" applyProtection="1">
      <alignment/>
      <protection locked="0"/>
    </xf>
    <xf numFmtId="0" fontId="2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2" fontId="6" fillId="2" borderId="7" xfId="0" applyNumberFormat="1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172" fontId="6" fillId="2" borderId="7" xfId="0" applyNumberFormat="1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2" fontId="6" fillId="2" borderId="6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172" fontId="6" fillId="2" borderId="6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/>
      <protection/>
    </xf>
    <xf numFmtId="2" fontId="14" fillId="2" borderId="1" xfId="0" applyNumberFormat="1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174" fontId="16" fillId="2" borderId="1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3" fontId="0" fillId="2" borderId="0" xfId="0" applyNumberFormat="1" applyFill="1" applyAlignment="1" applyProtection="1">
      <alignment horizontal="left"/>
      <protection/>
    </xf>
    <xf numFmtId="0" fontId="5" fillId="2" borderId="0" xfId="0" applyFont="1" applyFill="1" applyBorder="1" applyAlignment="1" applyProtection="1">
      <alignment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/>
      <protection/>
    </xf>
    <xf numFmtId="0" fontId="20" fillId="2" borderId="11" xfId="0" applyFont="1" applyFill="1" applyBorder="1" applyAlignment="1" applyProtection="1">
      <alignment/>
      <protection/>
    </xf>
    <xf numFmtId="0" fontId="21" fillId="2" borderId="12" xfId="0" applyFont="1" applyFill="1" applyBorder="1" applyAlignment="1" applyProtection="1">
      <alignment/>
      <protection/>
    </xf>
    <xf numFmtId="0" fontId="22" fillId="2" borderId="12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174" fontId="1" fillId="2" borderId="8" xfId="0" applyNumberFormat="1" applyFont="1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174" fontId="6" fillId="2" borderId="7" xfId="0" applyNumberFormat="1" applyFont="1" applyFill="1" applyBorder="1" applyAlignment="1" applyProtection="1">
      <alignment/>
      <protection/>
    </xf>
    <xf numFmtId="174" fontId="1" fillId="2" borderId="9" xfId="0" applyNumberFormat="1" applyFont="1" applyFill="1" applyBorder="1" applyAlignment="1" applyProtection="1">
      <alignment/>
      <protection/>
    </xf>
    <xf numFmtId="2" fontId="0" fillId="2" borderId="6" xfId="0" applyNumberFormat="1" applyFill="1" applyBorder="1" applyAlignment="1" applyProtection="1">
      <alignment/>
      <protection/>
    </xf>
    <xf numFmtId="174" fontId="6" fillId="2" borderId="6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176" fontId="6" fillId="2" borderId="7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176" fontId="4" fillId="2" borderId="9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7" fontId="4" fillId="2" borderId="0" xfId="0" applyNumberFormat="1" applyFont="1" applyFill="1" applyBorder="1" applyAlignment="1" applyProtection="1">
      <alignment/>
      <protection/>
    </xf>
    <xf numFmtId="172" fontId="14" fillId="2" borderId="1" xfId="0" applyNumberFormat="1" applyFont="1" applyFill="1" applyBorder="1" applyAlignment="1" applyProtection="1">
      <alignment/>
      <protection/>
    </xf>
    <xf numFmtId="0" fontId="27" fillId="2" borderId="0" xfId="0" applyFont="1" applyFill="1" applyAlignment="1" applyProtection="1">
      <alignment/>
      <protection/>
    </xf>
    <xf numFmtId="174" fontId="16" fillId="2" borderId="1" xfId="0" applyNumberFormat="1" applyFont="1" applyFill="1" applyBorder="1" applyAlignment="1" applyProtection="1">
      <alignment/>
      <protection/>
    </xf>
    <xf numFmtId="0" fontId="28" fillId="2" borderId="0" xfId="0" applyFont="1" applyFill="1" applyAlignment="1" applyProtection="1">
      <alignment/>
      <protection/>
    </xf>
    <xf numFmtId="0" fontId="31" fillId="2" borderId="0" xfId="0" applyFont="1" applyFill="1" applyAlignment="1" applyProtection="1">
      <alignment/>
      <protection/>
    </xf>
    <xf numFmtId="0" fontId="32" fillId="2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3" fillId="2" borderId="0" xfId="0" applyFont="1" applyFill="1" applyAlignment="1" applyProtection="1">
      <alignment/>
      <protection/>
    </xf>
    <xf numFmtId="0" fontId="34" fillId="2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35" fillId="2" borderId="1" xfId="0" applyFont="1" applyFill="1" applyBorder="1" applyAlignment="1" applyProtection="1">
      <alignment/>
      <protection locked="0"/>
    </xf>
    <xf numFmtId="0" fontId="35" fillId="2" borderId="1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31" fillId="2" borderId="0" xfId="0" applyFont="1" applyFill="1" applyAlignment="1" applyProtection="1">
      <alignment/>
      <protection/>
    </xf>
    <xf numFmtId="0" fontId="31" fillId="2" borderId="0" xfId="0" applyFont="1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7" fillId="2" borderId="0" xfId="0" applyFont="1" applyFill="1" applyAlignment="1" applyProtection="1">
      <alignment/>
      <protection/>
    </xf>
    <xf numFmtId="0" fontId="37" fillId="2" borderId="0" xfId="0" applyFont="1" applyFill="1" applyBorder="1" applyAlignment="1" applyProtection="1">
      <alignment/>
      <protection/>
    </xf>
    <xf numFmtId="174" fontId="16" fillId="2" borderId="3" xfId="0" applyNumberFormat="1" applyFont="1" applyFill="1" applyBorder="1" applyAlignment="1" applyProtection="1">
      <alignment/>
      <protection/>
    </xf>
    <xf numFmtId="174" fontId="14" fillId="2" borderId="2" xfId="0" applyNumberFormat="1" applyFont="1" applyFill="1" applyBorder="1" applyAlignment="1" applyProtection="1">
      <alignment/>
      <protection/>
    </xf>
    <xf numFmtId="0" fontId="16" fillId="2" borderId="14" xfId="0" applyFont="1" applyFill="1" applyBorder="1" applyAlignment="1" applyProtection="1">
      <alignment/>
      <protection/>
    </xf>
    <xf numFmtId="174" fontId="14" fillId="2" borderId="15" xfId="0" applyNumberFormat="1" applyFont="1" applyFill="1" applyBorder="1" applyAlignment="1" applyProtection="1">
      <alignment/>
      <protection/>
    </xf>
    <xf numFmtId="176" fontId="14" fillId="2" borderId="2" xfId="0" applyNumberFormat="1" applyFont="1" applyFill="1" applyBorder="1" applyAlignment="1" applyProtection="1">
      <alignment/>
      <protection/>
    </xf>
    <xf numFmtId="0" fontId="35" fillId="2" borderId="2" xfId="0" applyFont="1" applyFill="1" applyBorder="1" applyAlignment="1" applyProtection="1">
      <alignment/>
      <protection locked="0"/>
    </xf>
    <xf numFmtId="0" fontId="35" fillId="2" borderId="3" xfId="0" applyFont="1" applyFill="1" applyBorder="1" applyAlignment="1" applyProtection="1">
      <alignment/>
      <protection locked="0"/>
    </xf>
    <xf numFmtId="0" fontId="38" fillId="2" borderId="2" xfId="0" applyFont="1" applyFill="1" applyBorder="1" applyAlignment="1" applyProtection="1">
      <alignment/>
      <protection/>
    </xf>
    <xf numFmtId="0" fontId="38" fillId="2" borderId="16" xfId="0" applyFont="1" applyFill="1" applyBorder="1" applyAlignment="1" applyProtection="1">
      <alignment/>
      <protection/>
    </xf>
    <xf numFmtId="0" fontId="39" fillId="2" borderId="2" xfId="0" applyFont="1" applyFill="1" applyBorder="1" applyAlignment="1" applyProtection="1">
      <alignment/>
      <protection/>
    </xf>
    <xf numFmtId="0" fontId="39" fillId="2" borderId="4" xfId="0" applyFont="1" applyFill="1" applyBorder="1" applyAlignment="1" applyProtection="1">
      <alignment/>
      <protection/>
    </xf>
    <xf numFmtId="0" fontId="39" fillId="2" borderId="16" xfId="0" applyFont="1" applyFill="1" applyBorder="1" applyAlignment="1" applyProtection="1">
      <alignment/>
      <protection/>
    </xf>
    <xf numFmtId="176" fontId="17" fillId="2" borderId="2" xfId="0" applyNumberFormat="1" applyFont="1" applyFill="1" applyBorder="1" applyAlignment="1" applyProtection="1">
      <alignment/>
      <protection/>
    </xf>
    <xf numFmtId="174" fontId="16" fillId="2" borderId="2" xfId="0" applyNumberFormat="1" applyFont="1" applyFill="1" applyBorder="1" applyAlignment="1" applyProtection="1">
      <alignment/>
      <protection/>
    </xf>
    <xf numFmtId="2" fontId="40" fillId="2" borderId="2" xfId="0" applyNumberFormat="1" applyFont="1" applyFill="1" applyBorder="1" applyAlignment="1" applyProtection="1">
      <alignment/>
      <protection/>
    </xf>
    <xf numFmtId="2" fontId="40" fillId="2" borderId="16" xfId="0" applyNumberFormat="1" applyFont="1" applyFill="1" applyBorder="1" applyAlignment="1" applyProtection="1">
      <alignment/>
      <protection/>
    </xf>
    <xf numFmtId="2" fontId="41" fillId="2" borderId="4" xfId="0" applyNumberFormat="1" applyFont="1" applyFill="1" applyBorder="1" applyAlignment="1" applyProtection="1">
      <alignment/>
      <protection/>
    </xf>
    <xf numFmtId="2" fontId="41" fillId="2" borderId="2" xfId="0" applyNumberFormat="1" applyFont="1" applyFill="1" applyBorder="1" applyAlignment="1" applyProtection="1">
      <alignment/>
      <protection/>
    </xf>
    <xf numFmtId="2" fontId="41" fillId="2" borderId="16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 horizontal="center"/>
      <protection/>
    </xf>
    <xf numFmtId="0" fontId="12" fillId="2" borderId="12" xfId="0" applyFont="1" applyFill="1" applyBorder="1" applyAlignment="1" applyProtection="1">
      <alignment horizontal="center"/>
      <protection/>
    </xf>
    <xf numFmtId="0" fontId="12" fillId="2" borderId="13" xfId="0" applyFont="1" applyFill="1" applyBorder="1" applyAlignment="1" applyProtection="1">
      <alignment horizontal="center"/>
      <protection/>
    </xf>
    <xf numFmtId="177" fontId="16" fillId="2" borderId="11" xfId="0" applyNumberFormat="1" applyFont="1" applyFill="1" applyBorder="1" applyAlignment="1" applyProtection="1">
      <alignment horizontal="center"/>
      <protection/>
    </xf>
    <xf numFmtId="177" fontId="16" fillId="2" borderId="13" xfId="0" applyNumberFormat="1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177" fontId="4" fillId="2" borderId="6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5" fillId="2" borderId="13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1.7109375" style="8" customWidth="1"/>
    <col min="2" max="2" width="13.8515625" style="8" customWidth="1"/>
    <col min="3" max="3" width="6.00390625" style="8" customWidth="1"/>
    <col min="4" max="4" width="11.00390625" style="8" customWidth="1"/>
    <col min="5" max="5" width="10.8515625" style="8" customWidth="1"/>
    <col min="6" max="6" width="12.421875" style="8" customWidth="1"/>
    <col min="7" max="7" width="8.00390625" style="8" customWidth="1"/>
    <col min="8" max="8" width="12.00390625" style="8" customWidth="1"/>
    <col min="9" max="9" width="1.8515625" style="8" customWidth="1"/>
    <col min="10" max="10" width="13.8515625" style="8" customWidth="1"/>
    <col min="11" max="11" width="6.57421875" style="8" customWidth="1"/>
    <col min="12" max="12" width="9.421875" style="8" customWidth="1"/>
    <col min="13" max="13" width="9.28125" style="8" customWidth="1"/>
    <col min="14" max="14" width="11.28125" style="8" customWidth="1"/>
    <col min="15" max="15" width="11.140625" style="8" customWidth="1"/>
    <col min="16" max="16" width="8.28125" style="8" customWidth="1"/>
    <col min="17" max="17" width="3.421875" style="8" customWidth="1"/>
    <col min="18" max="16384" width="9.140625" style="8" customWidth="1"/>
  </cols>
  <sheetData>
    <row r="1" spans="1:17" ht="12.75">
      <c r="A1" s="6" t="s">
        <v>0</v>
      </c>
      <c r="B1" s="7"/>
      <c r="C1" s="7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 thickBot="1">
      <c r="A2" s="4" t="s">
        <v>56</v>
      </c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 thickBot="1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9" t="s">
        <v>42</v>
      </c>
      <c r="O3" s="3">
        <v>0</v>
      </c>
      <c r="P3" s="5"/>
      <c r="Q3" s="5"/>
    </row>
    <row r="4" spans="1:17" ht="12.75">
      <c r="A4" s="10" t="s">
        <v>37</v>
      </c>
      <c r="B4" s="5"/>
      <c r="C4" s="5"/>
      <c r="D4" s="5"/>
      <c r="E4" s="5"/>
      <c r="F4" s="11" t="s">
        <v>40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10" t="s">
        <v>38</v>
      </c>
      <c r="B5" s="5"/>
      <c r="C5" s="5"/>
      <c r="D5" s="5"/>
      <c r="E5" s="5"/>
      <c r="F5" s="12" t="s">
        <v>41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10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3" t="s">
        <v>39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0.25">
      <c r="A8" s="5"/>
      <c r="B8" s="81" t="s">
        <v>59</v>
      </c>
      <c r="C8" s="78"/>
      <c r="D8" s="78"/>
      <c r="E8" s="78"/>
      <c r="F8" s="78"/>
      <c r="G8" s="78"/>
      <c r="H8" s="78"/>
      <c r="I8" s="78"/>
      <c r="J8" s="81" t="s">
        <v>60</v>
      </c>
      <c r="K8" s="79"/>
      <c r="L8" s="78"/>
      <c r="M8" s="78"/>
      <c r="N8" s="78"/>
      <c r="O8" s="78"/>
      <c r="P8" s="5"/>
      <c r="Q8" s="5"/>
    </row>
    <row r="9" spans="1:17" ht="20.25">
      <c r="A9" s="5"/>
      <c r="B9" s="82" t="s">
        <v>66</v>
      </c>
      <c r="C9" s="78"/>
      <c r="D9" s="78"/>
      <c r="E9" s="78"/>
      <c r="F9" s="78"/>
      <c r="G9" s="78"/>
      <c r="H9" s="78"/>
      <c r="I9" s="78"/>
      <c r="J9" s="82" t="s">
        <v>61</v>
      </c>
      <c r="K9" s="80"/>
      <c r="L9" s="78"/>
      <c r="M9" s="78"/>
      <c r="N9" s="78"/>
      <c r="O9" s="78"/>
      <c r="P9" s="5"/>
      <c r="Q9" s="5"/>
    </row>
    <row r="10" spans="1:17" ht="13.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4.25" thickBot="1" thickTop="1">
      <c r="A11" s="5"/>
      <c r="B11" s="116" t="s">
        <v>16</v>
      </c>
      <c r="C11" s="117"/>
      <c r="D11" s="117"/>
      <c r="E11" s="117"/>
      <c r="F11" s="117"/>
      <c r="G11" s="117"/>
      <c r="H11" s="118"/>
      <c r="I11" s="5"/>
      <c r="J11" s="126" t="s">
        <v>18</v>
      </c>
      <c r="K11" s="127"/>
      <c r="L11" s="128"/>
      <c r="M11" s="128"/>
      <c r="N11" s="128"/>
      <c r="O11" s="128"/>
      <c r="P11" s="129"/>
      <c r="Q11" s="5"/>
    </row>
    <row r="12" spans="1:17" ht="14.25" thickBot="1" thickTop="1">
      <c r="A12" s="5"/>
      <c r="B12" s="15"/>
      <c r="C12" s="15"/>
      <c r="D12" s="15"/>
      <c r="E12" s="15"/>
      <c r="F12" s="15"/>
      <c r="G12" s="15"/>
      <c r="H12" s="15"/>
      <c r="I12" s="5"/>
      <c r="J12" s="16"/>
      <c r="K12" s="16"/>
      <c r="L12" s="17"/>
      <c r="M12" s="17"/>
      <c r="N12" s="17"/>
      <c r="O12" s="17"/>
      <c r="P12" s="17"/>
      <c r="Q12" s="5"/>
    </row>
    <row r="13" spans="1:17" ht="13.5" thickBot="1">
      <c r="A13" s="5"/>
      <c r="B13" s="47" t="s">
        <v>55</v>
      </c>
      <c r="C13" s="19" t="s">
        <v>46</v>
      </c>
      <c r="D13" s="18" t="s">
        <v>12</v>
      </c>
      <c r="E13" s="19" t="s">
        <v>11</v>
      </c>
      <c r="F13" s="20" t="s">
        <v>13</v>
      </c>
      <c r="G13" s="19" t="s">
        <v>14</v>
      </c>
      <c r="H13" s="21" t="s">
        <v>15</v>
      </c>
      <c r="I13" s="5"/>
      <c r="J13" s="47" t="s">
        <v>55</v>
      </c>
      <c r="K13" s="19" t="s">
        <v>46</v>
      </c>
      <c r="L13" s="19" t="s">
        <v>13</v>
      </c>
      <c r="M13" s="19" t="s">
        <v>12</v>
      </c>
      <c r="N13" s="19" t="s">
        <v>15</v>
      </c>
      <c r="O13" s="19" t="s">
        <v>11</v>
      </c>
      <c r="P13" s="19" t="s">
        <v>14</v>
      </c>
      <c r="Q13" s="5"/>
    </row>
    <row r="14" spans="1:17" ht="12.75" hidden="1">
      <c r="A14" s="5"/>
      <c r="B14" s="61" t="s">
        <v>26</v>
      </c>
      <c r="C14" s="53">
        <v>1</v>
      </c>
      <c r="D14" s="24">
        <f aca="true" t="shared" si="0" ref="D14:D21">E14*F14*G14*H14</f>
        <v>0</v>
      </c>
      <c r="E14" s="25">
        <v>0</v>
      </c>
      <c r="F14" s="25">
        <v>0</v>
      </c>
      <c r="G14" s="25">
        <v>0</v>
      </c>
      <c r="H14" s="26">
        <v>0.6345</v>
      </c>
      <c r="I14" s="5"/>
      <c r="J14" s="27" t="s">
        <v>27</v>
      </c>
      <c r="K14" s="22">
        <v>1</v>
      </c>
      <c r="L14" s="28" t="e">
        <f aca="true" t="shared" si="1" ref="L14:L21">M14*N14/O14/P14</f>
        <v>#DIV/0!</v>
      </c>
      <c r="M14" s="25">
        <v>0</v>
      </c>
      <c r="N14" s="26">
        <v>1.5759</v>
      </c>
      <c r="O14" s="29">
        <v>0</v>
      </c>
      <c r="P14" s="29">
        <v>0</v>
      </c>
      <c r="Q14" s="5"/>
    </row>
    <row r="15" spans="1:17" ht="12.75" hidden="1">
      <c r="A15" s="5"/>
      <c r="B15" s="23" t="s">
        <v>6</v>
      </c>
      <c r="C15" s="22">
        <v>2</v>
      </c>
      <c r="D15" s="30">
        <f>E15*F15*G15*H15</f>
        <v>0</v>
      </c>
      <c r="E15" s="31">
        <v>0</v>
      </c>
      <c r="F15" s="31">
        <v>0</v>
      </c>
      <c r="G15" s="31">
        <v>0</v>
      </c>
      <c r="H15" s="32">
        <v>0.2049</v>
      </c>
      <c r="I15" s="5"/>
      <c r="J15" s="23" t="s">
        <v>6</v>
      </c>
      <c r="K15" s="22">
        <v>2</v>
      </c>
      <c r="L15" s="33" t="e">
        <f>M15*N15/O15/P15</f>
        <v>#DIV/0!</v>
      </c>
      <c r="M15" s="31">
        <v>0</v>
      </c>
      <c r="N15" s="32">
        <v>4.8805</v>
      </c>
      <c r="O15" s="34">
        <v>0</v>
      </c>
      <c r="P15" s="34">
        <v>0</v>
      </c>
      <c r="Q15" s="5"/>
    </row>
    <row r="16" spans="1:17" ht="12.75" hidden="1">
      <c r="A16" s="5"/>
      <c r="B16" s="23" t="s">
        <v>1</v>
      </c>
      <c r="C16" s="22">
        <v>1</v>
      </c>
      <c r="D16" s="30">
        <f t="shared" si="0"/>
        <v>0</v>
      </c>
      <c r="E16" s="31">
        <v>0</v>
      </c>
      <c r="F16" s="31">
        <v>0</v>
      </c>
      <c r="G16" s="31">
        <v>0</v>
      </c>
      <c r="H16" s="32">
        <v>0.4409</v>
      </c>
      <c r="I16" s="5"/>
      <c r="J16" s="23" t="s">
        <v>1</v>
      </c>
      <c r="K16" s="22">
        <v>1</v>
      </c>
      <c r="L16" s="33" t="e">
        <f t="shared" si="1"/>
        <v>#DIV/0!</v>
      </c>
      <c r="M16" s="31">
        <v>0</v>
      </c>
      <c r="N16" s="32">
        <v>2.2684</v>
      </c>
      <c r="O16" s="34">
        <v>0</v>
      </c>
      <c r="P16" s="34">
        <v>0</v>
      </c>
      <c r="Q16" s="5"/>
    </row>
    <row r="17" spans="1:17" ht="12.75" hidden="1">
      <c r="A17" s="5"/>
      <c r="B17" s="23" t="s">
        <v>2</v>
      </c>
      <c r="C17" s="22">
        <v>2</v>
      </c>
      <c r="D17" s="30">
        <f t="shared" si="0"/>
        <v>0</v>
      </c>
      <c r="E17" s="31">
        <v>0</v>
      </c>
      <c r="F17" s="31">
        <v>0</v>
      </c>
      <c r="G17" s="31">
        <v>0</v>
      </c>
      <c r="H17" s="32">
        <v>0.2206</v>
      </c>
      <c r="I17" s="5"/>
      <c r="J17" s="23" t="s">
        <v>7</v>
      </c>
      <c r="K17" s="22">
        <v>2</v>
      </c>
      <c r="L17" s="33" t="e">
        <f t="shared" si="1"/>
        <v>#DIV/0!</v>
      </c>
      <c r="M17" s="31">
        <v>0</v>
      </c>
      <c r="N17" s="32">
        <v>4.5329</v>
      </c>
      <c r="O17" s="34">
        <v>0</v>
      </c>
      <c r="P17" s="34">
        <v>0</v>
      </c>
      <c r="Q17" s="5"/>
    </row>
    <row r="18" spans="1:17" ht="12.75" hidden="1">
      <c r="A18" s="5"/>
      <c r="B18" s="23" t="s">
        <v>3</v>
      </c>
      <c r="C18" s="22">
        <v>2</v>
      </c>
      <c r="D18" s="30">
        <f t="shared" si="0"/>
        <v>0</v>
      </c>
      <c r="E18" s="31">
        <v>0</v>
      </c>
      <c r="F18" s="31">
        <v>0</v>
      </c>
      <c r="G18" s="31">
        <v>0</v>
      </c>
      <c r="H18" s="32">
        <v>0.2846</v>
      </c>
      <c r="I18" s="5"/>
      <c r="J18" s="23" t="s">
        <v>3</v>
      </c>
      <c r="K18" s="22">
        <v>2</v>
      </c>
      <c r="L18" s="33" t="e">
        <f t="shared" si="1"/>
        <v>#DIV/0!</v>
      </c>
      <c r="M18" s="31">
        <v>0</v>
      </c>
      <c r="N18" s="32">
        <v>3.5144</v>
      </c>
      <c r="O18" s="34">
        <v>0</v>
      </c>
      <c r="P18" s="34">
        <v>0</v>
      </c>
      <c r="Q18" s="5"/>
    </row>
    <row r="19" spans="1:17" ht="12.75" hidden="1">
      <c r="A19" s="5"/>
      <c r="B19" s="23" t="s">
        <v>4</v>
      </c>
      <c r="C19" s="22">
        <v>1</v>
      </c>
      <c r="D19" s="30">
        <f t="shared" si="0"/>
        <v>0</v>
      </c>
      <c r="E19" s="31">
        <v>0</v>
      </c>
      <c r="F19" s="31">
        <v>0</v>
      </c>
      <c r="G19" s="31">
        <v>0</v>
      </c>
      <c r="H19" s="32">
        <v>0.6387</v>
      </c>
      <c r="I19" s="5"/>
      <c r="J19" s="23" t="s">
        <v>4</v>
      </c>
      <c r="K19" s="22">
        <v>1</v>
      </c>
      <c r="L19" s="33" t="e">
        <f t="shared" si="1"/>
        <v>#DIV/0!</v>
      </c>
      <c r="M19" s="31">
        <v>0</v>
      </c>
      <c r="N19" s="32">
        <v>1.5656</v>
      </c>
      <c r="O19" s="34">
        <v>0</v>
      </c>
      <c r="P19" s="34">
        <v>0</v>
      </c>
      <c r="Q19" s="5"/>
    </row>
    <row r="20" spans="1:17" ht="12.75" hidden="1">
      <c r="A20" s="5"/>
      <c r="B20" s="23" t="s">
        <v>5</v>
      </c>
      <c r="C20" s="22">
        <v>2</v>
      </c>
      <c r="D20" s="30">
        <f t="shared" si="0"/>
        <v>0</v>
      </c>
      <c r="E20" s="31">
        <v>0</v>
      </c>
      <c r="F20" s="31">
        <v>0</v>
      </c>
      <c r="G20" s="31">
        <v>0</v>
      </c>
      <c r="H20" s="32">
        <v>0.5055</v>
      </c>
      <c r="I20" s="5"/>
      <c r="J20" s="23" t="s">
        <v>5</v>
      </c>
      <c r="K20" s="22">
        <v>2</v>
      </c>
      <c r="L20" s="33" t="e">
        <f t="shared" si="1"/>
        <v>#DIV/0!</v>
      </c>
      <c r="M20" s="31">
        <v>0</v>
      </c>
      <c r="N20" s="32">
        <v>1.9783</v>
      </c>
      <c r="O20" s="34">
        <v>0</v>
      </c>
      <c r="P20" s="34">
        <v>0</v>
      </c>
      <c r="Q20" s="5"/>
    </row>
    <row r="21" spans="1:17" ht="12.75" hidden="1">
      <c r="A21" s="5"/>
      <c r="B21" s="23" t="s">
        <v>8</v>
      </c>
      <c r="C21" s="22">
        <v>6</v>
      </c>
      <c r="D21" s="30">
        <f t="shared" si="0"/>
        <v>0</v>
      </c>
      <c r="E21" s="31">
        <v>0</v>
      </c>
      <c r="F21" s="31">
        <v>0</v>
      </c>
      <c r="G21" s="31">
        <v>0</v>
      </c>
      <c r="H21" s="32">
        <v>0.0748</v>
      </c>
      <c r="I21" s="5"/>
      <c r="J21" s="23" t="s">
        <v>8</v>
      </c>
      <c r="K21" s="22">
        <v>6</v>
      </c>
      <c r="L21" s="33" t="e">
        <f t="shared" si="1"/>
        <v>#DIV/0!</v>
      </c>
      <c r="M21" s="31">
        <v>0</v>
      </c>
      <c r="N21" s="32">
        <v>13.3746</v>
      </c>
      <c r="O21" s="34">
        <v>0</v>
      </c>
      <c r="P21" s="34">
        <v>0</v>
      </c>
      <c r="Q21" s="5"/>
    </row>
    <row r="22" spans="1:17" ht="12.75">
      <c r="A22" s="5"/>
      <c r="B22" s="32" t="s">
        <v>10</v>
      </c>
      <c r="C22" s="22"/>
      <c r="D22" s="22"/>
      <c r="E22" s="22"/>
      <c r="F22" s="22"/>
      <c r="G22" s="22"/>
      <c r="H22" s="22"/>
      <c r="I22" s="5"/>
      <c r="J22" s="32" t="s">
        <v>17</v>
      </c>
      <c r="K22" s="32"/>
      <c r="L22" s="22"/>
      <c r="M22" s="22"/>
      <c r="N22" s="22"/>
      <c r="O22" s="22"/>
      <c r="P22" s="22"/>
      <c r="Q22" s="5"/>
    </row>
    <row r="23" spans="1:17" ht="12.75">
      <c r="A23" s="5"/>
      <c r="B23" s="23" t="s">
        <v>21</v>
      </c>
      <c r="C23" s="22"/>
      <c r="D23" s="22"/>
      <c r="E23" s="22"/>
      <c r="F23" s="22"/>
      <c r="G23" s="22"/>
      <c r="H23" s="22"/>
      <c r="I23" s="5"/>
      <c r="J23" s="23" t="s">
        <v>22</v>
      </c>
      <c r="K23" s="23"/>
      <c r="L23" s="22"/>
      <c r="M23" s="22"/>
      <c r="N23" s="22"/>
      <c r="O23" s="22"/>
      <c r="P23" s="22"/>
      <c r="Q23" s="5"/>
    </row>
    <row r="24" spans="1:16" ht="12.75" hidden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7" ht="12.75" hidden="1">
      <c r="A25" s="5"/>
      <c r="B25" s="35"/>
      <c r="C25" s="36"/>
      <c r="D25" s="36"/>
      <c r="E25" s="36"/>
      <c r="F25" s="36"/>
      <c r="G25" s="36"/>
      <c r="H25" s="36"/>
      <c r="I25" s="36"/>
      <c r="J25" s="5"/>
      <c r="K25" s="5"/>
      <c r="L25" s="5"/>
      <c r="M25" s="5"/>
      <c r="N25" s="5"/>
      <c r="O25" s="5"/>
      <c r="P25" s="5"/>
      <c r="Q25" s="5"/>
    </row>
    <row r="26" spans="1:17" ht="13.5" thickBot="1">
      <c r="A26" s="5"/>
      <c r="B26" s="35"/>
      <c r="C26" s="36"/>
      <c r="D26" s="36"/>
      <c r="E26" s="36"/>
      <c r="F26" s="36"/>
      <c r="G26" s="36"/>
      <c r="H26" s="36"/>
      <c r="I26" s="36"/>
      <c r="J26" s="5"/>
      <c r="K26" s="5"/>
      <c r="L26" s="5"/>
      <c r="M26" s="5"/>
      <c r="N26" s="5"/>
      <c r="O26" s="5"/>
      <c r="P26" s="5"/>
      <c r="Q26" s="5"/>
    </row>
    <row r="27" spans="1:17" ht="13.5" thickBot="1">
      <c r="A27" s="5"/>
      <c r="B27" s="9" t="s">
        <v>55</v>
      </c>
      <c r="C27" s="84" t="s">
        <v>46</v>
      </c>
      <c r="D27" s="85" t="s">
        <v>12</v>
      </c>
      <c r="E27" s="84" t="s">
        <v>11</v>
      </c>
      <c r="F27" s="88" t="s">
        <v>13</v>
      </c>
      <c r="G27" s="84" t="s">
        <v>14</v>
      </c>
      <c r="H27" s="89" t="s">
        <v>15</v>
      </c>
      <c r="I27" s="36"/>
      <c r="J27" s="9" t="s">
        <v>55</v>
      </c>
      <c r="K27" s="84" t="s">
        <v>46</v>
      </c>
      <c r="L27" s="84" t="s">
        <v>13</v>
      </c>
      <c r="M27" s="84" t="s">
        <v>12</v>
      </c>
      <c r="N27" s="84" t="s">
        <v>15</v>
      </c>
      <c r="O27" s="84" t="s">
        <v>11</v>
      </c>
      <c r="P27" s="84" t="s">
        <v>14</v>
      </c>
      <c r="Q27" s="5"/>
    </row>
    <row r="28" spans="1:17" s="43" customFormat="1" ht="19.5" thickBot="1" thickTop="1">
      <c r="A28" s="37"/>
      <c r="B28" s="87" t="s">
        <v>55</v>
      </c>
      <c r="C28" s="39" t="b">
        <f>IF(B28=B14,C14,IF(B28=B15,C15,IF(B28=B16,C16,IF(B28=B17,C17,IF(B28=B18,C18,IF(B28=B19,C19,IF(B28=B20,C20,IF(B28=B21,C21,FALSE))))))))</f>
        <v>0</v>
      </c>
      <c r="D28" s="40" t="e">
        <f>E28*F28*G28*H28</f>
        <v>#N/A</v>
      </c>
      <c r="E28" s="1">
        <v>0</v>
      </c>
      <c r="F28" s="1">
        <v>0</v>
      </c>
      <c r="G28" s="1">
        <v>0</v>
      </c>
      <c r="H28" s="41" t="e">
        <f>VLOOKUP(B28,B14:H21,7,FALSE)</f>
        <v>#N/A</v>
      </c>
      <c r="I28" s="38"/>
      <c r="J28" s="86" t="s">
        <v>55</v>
      </c>
      <c r="K28" s="39" t="b">
        <f>IF(J28=J14,K14,IF(J28=J15,K15,IF(J28=J16,K16,IF(J28=J17,K17,IF(J28=J18,K18,IF(J28=J19,K19,IF(J28=J20,K20,IF(J28=J21,K21,FALSE))))))))</f>
        <v>0</v>
      </c>
      <c r="L28" s="74" t="e">
        <f>M28*N28/O28/P28</f>
        <v>#N/A</v>
      </c>
      <c r="M28" s="1">
        <v>0</v>
      </c>
      <c r="N28" s="42" t="e">
        <f>VLOOKUP(J28,J14:P21,5,FALSE)</f>
        <v>#N/A</v>
      </c>
      <c r="O28" s="1">
        <v>0</v>
      </c>
      <c r="P28" s="1">
        <v>0</v>
      </c>
      <c r="Q28" s="37"/>
    </row>
    <row r="29" spans="1:17" ht="13.5" thickTop="1">
      <c r="A29" s="5"/>
      <c r="B29" s="36"/>
      <c r="C29" s="36"/>
      <c r="D29" s="36"/>
      <c r="E29" s="36"/>
      <c r="F29" s="36"/>
      <c r="G29" s="36"/>
      <c r="H29" s="36"/>
      <c r="I29" s="36"/>
      <c r="J29" s="5"/>
      <c r="K29" s="5"/>
      <c r="L29" s="5"/>
      <c r="M29" s="5"/>
      <c r="N29" s="5"/>
      <c r="O29" s="5"/>
      <c r="P29" s="5"/>
      <c r="Q29" s="5"/>
    </row>
    <row r="30" spans="1:17" ht="15.75">
      <c r="A30" s="5"/>
      <c r="B30" s="81" t="s">
        <v>62</v>
      </c>
      <c r="C30" s="5"/>
      <c r="D30" s="14"/>
      <c r="E30" s="14"/>
      <c r="F30" s="45"/>
      <c r="G30" s="5"/>
      <c r="H30" s="5"/>
      <c r="I30" s="36"/>
      <c r="J30" s="81" t="s">
        <v>64</v>
      </c>
      <c r="K30" s="5"/>
      <c r="L30" s="5"/>
      <c r="M30" s="5"/>
      <c r="N30" s="5"/>
      <c r="O30" s="5"/>
      <c r="P30" s="5"/>
      <c r="Q30" s="5"/>
    </row>
    <row r="31" spans="1:17" ht="20.25">
      <c r="A31" s="5"/>
      <c r="B31" s="77" t="s">
        <v>69</v>
      </c>
      <c r="C31" s="5"/>
      <c r="D31" s="5"/>
      <c r="E31" s="5"/>
      <c r="F31" s="5"/>
      <c r="G31" s="5"/>
      <c r="H31" s="5"/>
      <c r="I31" s="36"/>
      <c r="J31" s="83" t="s">
        <v>63</v>
      </c>
      <c r="K31" s="5"/>
      <c r="L31" s="5"/>
      <c r="M31" s="5"/>
      <c r="N31" s="5"/>
      <c r="O31" s="5"/>
      <c r="P31" s="5"/>
      <c r="Q31" s="5"/>
    </row>
    <row r="32" spans="1:17" ht="13.5" thickBot="1">
      <c r="A32" s="5"/>
      <c r="B32" s="5"/>
      <c r="C32" s="5"/>
      <c r="D32" s="5"/>
      <c r="E32" s="5"/>
      <c r="F32" s="5"/>
      <c r="G32" s="5"/>
      <c r="H32" s="5"/>
      <c r="I32" s="36"/>
      <c r="J32" s="5"/>
      <c r="K32" s="5"/>
      <c r="L32" s="5"/>
      <c r="M32" s="5"/>
      <c r="N32" s="5"/>
      <c r="O32" s="5"/>
      <c r="P32" s="5"/>
      <c r="Q32" s="5"/>
    </row>
    <row r="33" spans="1:17" ht="14.25" thickBot="1" thickTop="1">
      <c r="A33" s="5"/>
      <c r="B33" s="126" t="s">
        <v>24</v>
      </c>
      <c r="C33" s="130"/>
      <c r="D33" s="130"/>
      <c r="E33" s="130"/>
      <c r="F33" s="130"/>
      <c r="G33" s="130"/>
      <c r="H33" s="131"/>
      <c r="I33" s="36"/>
      <c r="J33" s="126" t="s">
        <v>36</v>
      </c>
      <c r="K33" s="130"/>
      <c r="L33" s="130"/>
      <c r="M33" s="130"/>
      <c r="N33" s="130"/>
      <c r="O33" s="130"/>
      <c r="P33" s="131"/>
      <c r="Q33" s="5"/>
    </row>
    <row r="34" spans="1:17" ht="14.25" thickBot="1" thickTop="1">
      <c r="A34" s="5"/>
      <c r="B34" s="17"/>
      <c r="C34" s="17"/>
      <c r="D34" s="17"/>
      <c r="E34" s="17"/>
      <c r="F34" s="17"/>
      <c r="G34" s="17"/>
      <c r="H34" s="46"/>
      <c r="I34" s="36"/>
      <c r="J34" s="36"/>
      <c r="K34" s="36"/>
      <c r="L34" s="36"/>
      <c r="M34" s="36"/>
      <c r="N34" s="36"/>
      <c r="O34" s="36"/>
      <c r="P34" s="36"/>
      <c r="Q34" s="5"/>
    </row>
    <row r="35" spans="1:17" ht="13.5" thickBot="1">
      <c r="A35" s="5"/>
      <c r="B35" s="47" t="s">
        <v>55</v>
      </c>
      <c r="C35" s="19" t="s">
        <v>46</v>
      </c>
      <c r="D35" s="47" t="s">
        <v>11</v>
      </c>
      <c r="E35" s="19" t="s">
        <v>12</v>
      </c>
      <c r="F35" s="20" t="s">
        <v>15</v>
      </c>
      <c r="G35" s="19" t="s">
        <v>14</v>
      </c>
      <c r="H35" s="21" t="s">
        <v>13</v>
      </c>
      <c r="I35" s="36"/>
      <c r="J35" s="47" t="s">
        <v>55</v>
      </c>
      <c r="K35" s="19" t="s">
        <v>46</v>
      </c>
      <c r="L35" s="47" t="s">
        <v>19</v>
      </c>
      <c r="M35" s="47" t="s">
        <v>12</v>
      </c>
      <c r="N35" s="19" t="s">
        <v>20</v>
      </c>
      <c r="O35" s="121" t="s">
        <v>15</v>
      </c>
      <c r="P35" s="122"/>
      <c r="Q35" s="5"/>
    </row>
    <row r="36" spans="1:17" ht="12.75" hidden="1">
      <c r="A36" s="5"/>
      <c r="B36" s="23" t="s">
        <v>26</v>
      </c>
      <c r="C36" s="22">
        <v>1</v>
      </c>
      <c r="D36" s="48" t="e">
        <f>E36*F36/G36/H36</f>
        <v>#DIV/0!</v>
      </c>
      <c r="E36" s="29">
        <v>0</v>
      </c>
      <c r="F36" s="26">
        <v>1.5759</v>
      </c>
      <c r="G36" s="29">
        <v>0</v>
      </c>
      <c r="H36" s="29">
        <v>0</v>
      </c>
      <c r="I36" s="36"/>
      <c r="J36" s="27" t="s">
        <v>28</v>
      </c>
      <c r="K36" s="22">
        <v>1</v>
      </c>
      <c r="L36" s="48">
        <f aca="true" t="shared" si="2" ref="L36:L43">M36*N36*O36</f>
        <v>0</v>
      </c>
      <c r="M36" s="49">
        <v>0</v>
      </c>
      <c r="N36" s="29">
        <v>0</v>
      </c>
      <c r="O36" s="123">
        <v>0.0019281</v>
      </c>
      <c r="P36" s="123"/>
      <c r="Q36" s="5"/>
    </row>
    <row r="37" spans="1:17" ht="12.75" hidden="1">
      <c r="A37" s="5"/>
      <c r="B37" s="23" t="s">
        <v>6</v>
      </c>
      <c r="C37" s="22">
        <v>2</v>
      </c>
      <c r="D37" s="50" t="e">
        <f>E37*F37/G37/H37</f>
        <v>#DIV/0!</v>
      </c>
      <c r="E37" s="34">
        <v>0</v>
      </c>
      <c r="F37" s="32">
        <v>4.8805</v>
      </c>
      <c r="G37" s="34">
        <v>0</v>
      </c>
      <c r="H37" s="34">
        <v>0</v>
      </c>
      <c r="I37" s="36"/>
      <c r="J37" s="23" t="s">
        <v>29</v>
      </c>
      <c r="K37" s="22">
        <v>2</v>
      </c>
      <c r="L37" s="48">
        <f>M37*N37*O37</f>
        <v>0</v>
      </c>
      <c r="M37" s="51">
        <v>0</v>
      </c>
      <c r="N37" s="51">
        <v>0</v>
      </c>
      <c r="O37" s="124">
        <v>0.0008907</v>
      </c>
      <c r="P37" s="124"/>
      <c r="Q37" s="5"/>
    </row>
    <row r="38" spans="1:17" ht="12.75" hidden="1">
      <c r="A38" s="5"/>
      <c r="B38" s="23" t="s">
        <v>1</v>
      </c>
      <c r="C38" s="22">
        <v>1</v>
      </c>
      <c r="D38" s="50" t="e">
        <f aca="true" t="shared" si="3" ref="D38:D43">E38*F38/G38/H38</f>
        <v>#DIV/0!</v>
      </c>
      <c r="E38" s="34">
        <v>0</v>
      </c>
      <c r="F38" s="32">
        <v>2.2684</v>
      </c>
      <c r="G38" s="34">
        <v>0</v>
      </c>
      <c r="H38" s="34">
        <v>0</v>
      </c>
      <c r="I38" s="36"/>
      <c r="J38" s="23" t="s">
        <v>30</v>
      </c>
      <c r="K38" s="22">
        <v>1</v>
      </c>
      <c r="L38" s="48">
        <f t="shared" si="2"/>
        <v>0</v>
      </c>
      <c r="M38" s="51">
        <v>0</v>
      </c>
      <c r="N38" s="51">
        <v>0</v>
      </c>
      <c r="O38" s="124">
        <v>0.0008933</v>
      </c>
      <c r="P38" s="124"/>
      <c r="Q38" s="5"/>
    </row>
    <row r="39" spans="1:17" ht="12.75" hidden="1">
      <c r="A39" s="5"/>
      <c r="B39" s="23" t="s">
        <v>2</v>
      </c>
      <c r="C39" s="22">
        <v>2</v>
      </c>
      <c r="D39" s="50" t="e">
        <f t="shared" si="3"/>
        <v>#DIV/0!</v>
      </c>
      <c r="E39" s="34">
        <v>0</v>
      </c>
      <c r="F39" s="32">
        <v>4.5329</v>
      </c>
      <c r="G39" s="34">
        <v>0</v>
      </c>
      <c r="H39" s="34">
        <v>0</v>
      </c>
      <c r="I39" s="36"/>
      <c r="J39" s="23" t="s">
        <v>31</v>
      </c>
      <c r="K39" s="22">
        <v>2</v>
      </c>
      <c r="L39" s="48">
        <f t="shared" si="2"/>
        <v>0</v>
      </c>
      <c r="M39" s="51">
        <v>0</v>
      </c>
      <c r="N39" s="51">
        <v>0</v>
      </c>
      <c r="O39" s="124">
        <v>0.0008933</v>
      </c>
      <c r="P39" s="124"/>
      <c r="Q39" s="5"/>
    </row>
    <row r="40" spans="1:17" ht="12.75" hidden="1">
      <c r="A40" s="5"/>
      <c r="B40" s="23" t="s">
        <v>3</v>
      </c>
      <c r="C40" s="22">
        <v>2</v>
      </c>
      <c r="D40" s="50" t="e">
        <f t="shared" si="3"/>
        <v>#DIV/0!</v>
      </c>
      <c r="E40" s="34">
        <v>0</v>
      </c>
      <c r="F40" s="32">
        <v>3.5144</v>
      </c>
      <c r="G40" s="34">
        <v>0</v>
      </c>
      <c r="H40" s="34">
        <v>0</v>
      </c>
      <c r="I40" s="36"/>
      <c r="J40" s="23" t="s">
        <v>32</v>
      </c>
      <c r="K40" s="22">
        <v>2</v>
      </c>
      <c r="L40" s="48">
        <f t="shared" si="2"/>
        <v>0</v>
      </c>
      <c r="M40" s="51">
        <v>0</v>
      </c>
      <c r="N40" s="51">
        <v>0</v>
      </c>
      <c r="O40" s="124">
        <v>0.0007135</v>
      </c>
      <c r="P40" s="124"/>
      <c r="Q40" s="5"/>
    </row>
    <row r="41" spans="1:17" ht="12.75" hidden="1">
      <c r="A41" s="5"/>
      <c r="B41" s="23" t="s">
        <v>4</v>
      </c>
      <c r="C41" s="22">
        <v>1</v>
      </c>
      <c r="D41" s="50" t="e">
        <f t="shared" si="3"/>
        <v>#DIV/0!</v>
      </c>
      <c r="E41" s="34">
        <v>0</v>
      </c>
      <c r="F41" s="32">
        <v>1.5656</v>
      </c>
      <c r="G41" s="34">
        <v>0</v>
      </c>
      <c r="H41" s="34">
        <v>0</v>
      </c>
      <c r="I41" s="36"/>
      <c r="J41" s="23" t="s">
        <v>33</v>
      </c>
      <c r="K41" s="22">
        <v>1</v>
      </c>
      <c r="L41" s="48">
        <f t="shared" si="2"/>
        <v>0</v>
      </c>
      <c r="M41" s="51">
        <v>0</v>
      </c>
      <c r="N41" s="51">
        <v>0</v>
      </c>
      <c r="O41" s="125">
        <v>0.00105</v>
      </c>
      <c r="P41" s="125"/>
      <c r="Q41" s="5"/>
    </row>
    <row r="42" spans="1:17" ht="12.75" hidden="1">
      <c r="A42" s="5"/>
      <c r="B42" s="23" t="s">
        <v>5</v>
      </c>
      <c r="C42" s="22">
        <v>2</v>
      </c>
      <c r="D42" s="50" t="e">
        <f t="shared" si="3"/>
        <v>#DIV/0!</v>
      </c>
      <c r="E42" s="34">
        <v>0</v>
      </c>
      <c r="F42" s="32">
        <v>1.9783</v>
      </c>
      <c r="G42" s="34">
        <v>0</v>
      </c>
      <c r="H42" s="34">
        <v>0</v>
      </c>
      <c r="I42" s="36"/>
      <c r="J42" s="23" t="s">
        <v>34</v>
      </c>
      <c r="K42" s="22">
        <v>2</v>
      </c>
      <c r="L42" s="48">
        <f t="shared" si="2"/>
        <v>0</v>
      </c>
      <c r="M42" s="51">
        <v>0</v>
      </c>
      <c r="N42" s="51">
        <v>0</v>
      </c>
      <c r="O42" s="124">
        <v>0.0007235</v>
      </c>
      <c r="P42" s="124"/>
      <c r="Q42" s="5"/>
    </row>
    <row r="43" spans="1:17" ht="12.75" hidden="1">
      <c r="A43" s="5"/>
      <c r="B43" s="23" t="s">
        <v>8</v>
      </c>
      <c r="C43" s="22">
        <v>6</v>
      </c>
      <c r="D43" s="50" t="e">
        <f t="shared" si="3"/>
        <v>#DIV/0!</v>
      </c>
      <c r="E43" s="34">
        <v>0</v>
      </c>
      <c r="F43" s="32">
        <v>13.3746</v>
      </c>
      <c r="G43" s="34">
        <v>0</v>
      </c>
      <c r="H43" s="34">
        <v>0</v>
      </c>
      <c r="I43" s="5"/>
      <c r="J43" s="23" t="s">
        <v>35</v>
      </c>
      <c r="K43" s="22">
        <v>6</v>
      </c>
      <c r="L43" s="48">
        <f t="shared" si="2"/>
        <v>0</v>
      </c>
      <c r="M43" s="51">
        <v>0</v>
      </c>
      <c r="N43" s="51">
        <v>0</v>
      </c>
      <c r="O43" s="124">
        <v>0.0007194</v>
      </c>
      <c r="P43" s="124"/>
      <c r="Q43" s="5"/>
    </row>
    <row r="44" spans="1:17" ht="12.75">
      <c r="A44" s="5"/>
      <c r="B44" s="32" t="s">
        <v>10</v>
      </c>
      <c r="C44" s="22"/>
      <c r="D44" s="22"/>
      <c r="E44" s="22"/>
      <c r="F44" s="22"/>
      <c r="G44" s="22"/>
      <c r="H44" s="22"/>
      <c r="I44" s="5"/>
      <c r="J44" s="32" t="s">
        <v>10</v>
      </c>
      <c r="K44" s="32"/>
      <c r="L44" s="22"/>
      <c r="M44" s="52"/>
      <c r="N44" s="52"/>
      <c r="O44" s="53"/>
      <c r="P44" s="36"/>
      <c r="Q44" s="5"/>
    </row>
    <row r="45" spans="1:17" ht="12.75">
      <c r="A45" s="5"/>
      <c r="B45" s="23" t="s">
        <v>25</v>
      </c>
      <c r="C45" s="22"/>
      <c r="D45" s="22"/>
      <c r="E45" s="22"/>
      <c r="F45" s="22"/>
      <c r="G45" s="22"/>
      <c r="H45" s="22"/>
      <c r="I45" s="5"/>
      <c r="J45" s="23" t="s">
        <v>23</v>
      </c>
      <c r="K45" s="23"/>
      <c r="L45" s="22"/>
      <c r="M45" s="52"/>
      <c r="N45" s="54"/>
      <c r="O45" s="53"/>
      <c r="P45" s="36"/>
      <c r="Q45" s="5"/>
    </row>
    <row r="46" spans="1:17" ht="13.5" thickBot="1">
      <c r="A46" s="5"/>
      <c r="B46" s="36"/>
      <c r="C46" s="36"/>
      <c r="D46" s="36"/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5"/>
    </row>
    <row r="47" spans="1:17" ht="13.5" thickBot="1">
      <c r="A47" s="5"/>
      <c r="B47" s="9" t="s">
        <v>55</v>
      </c>
      <c r="C47" s="84" t="s">
        <v>46</v>
      </c>
      <c r="D47" s="9" t="s">
        <v>11</v>
      </c>
      <c r="E47" s="84" t="s">
        <v>12</v>
      </c>
      <c r="F47" s="88" t="s">
        <v>15</v>
      </c>
      <c r="G47" s="84" t="s">
        <v>14</v>
      </c>
      <c r="H47" s="89" t="s">
        <v>13</v>
      </c>
      <c r="I47" s="5"/>
      <c r="J47" s="9" t="s">
        <v>55</v>
      </c>
      <c r="K47" s="84" t="s">
        <v>46</v>
      </c>
      <c r="L47" s="9" t="s">
        <v>19</v>
      </c>
      <c r="M47" s="9" t="s">
        <v>12</v>
      </c>
      <c r="N47" s="84" t="s">
        <v>20</v>
      </c>
      <c r="O47" s="114" t="s">
        <v>15</v>
      </c>
      <c r="P47" s="115"/>
      <c r="Q47" s="5"/>
    </row>
    <row r="48" spans="1:17" s="43" customFormat="1" ht="19.5" thickBot="1" thickTop="1">
      <c r="A48" s="37"/>
      <c r="B48" s="86" t="s">
        <v>55</v>
      </c>
      <c r="C48" s="39" t="b">
        <f>IF(B48=B36,C36,IF(B48=B37,C37,IF(B48=B38,C38,IF(B48=B39,C39,IF(B48=B40,C40,IF(B48=B41,C41,IF(B48=B42,C42,IF(B48=B43,C43,FALSE))))))))</f>
        <v>0</v>
      </c>
      <c r="D48" s="55" t="e">
        <f>E48*F48/G48/H48</f>
        <v>#N/A</v>
      </c>
      <c r="E48" s="1">
        <v>0</v>
      </c>
      <c r="F48" s="76" t="e">
        <f>VLOOKUP(B48,B36:H43,5,FALSE)</f>
        <v>#N/A</v>
      </c>
      <c r="G48" s="1">
        <v>0</v>
      </c>
      <c r="H48" s="1">
        <v>0</v>
      </c>
      <c r="I48" s="37"/>
      <c r="J48" s="86" t="s">
        <v>55</v>
      </c>
      <c r="K48" s="39" t="b">
        <f>IF(J48=J36,K36,IF(J48=J37,K37,IF(J48=J38,K38,IF(J48=J39,K39,IF(J48=J40,K40,IF(J48=J41,K41,IF(J48=J42,K42,IF(J48=J43,K43,FALSE))))))))</f>
        <v>0</v>
      </c>
      <c r="L48" s="56" t="e">
        <f>M48*N48*O48</f>
        <v>#N/A</v>
      </c>
      <c r="M48" s="2">
        <v>0</v>
      </c>
      <c r="N48" s="2">
        <v>0</v>
      </c>
      <c r="O48" s="119" t="e">
        <f>VLOOKUP(J48,J36:O43,6,FALSE)</f>
        <v>#N/A</v>
      </c>
      <c r="P48" s="120"/>
      <c r="Q48" s="37"/>
    </row>
    <row r="49" spans="1:17" ht="13.5" thickTop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s="92" customFormat="1" ht="20.25">
      <c r="A50" s="90"/>
      <c r="B50" s="94" t="s">
        <v>65</v>
      </c>
      <c r="C50" s="91"/>
      <c r="D50" s="91"/>
      <c r="E50" s="91"/>
      <c r="F50" s="91"/>
      <c r="G50" s="91"/>
      <c r="H50" s="90"/>
      <c r="M50" s="91"/>
      <c r="N50" s="91"/>
      <c r="O50" s="91"/>
      <c r="P50" s="90"/>
      <c r="Q50" s="90"/>
    </row>
    <row r="51" spans="1:17" ht="20.25">
      <c r="A51" s="5"/>
      <c r="B51" s="93" t="s">
        <v>81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3.5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25" thickBot="1" thickTop="1">
      <c r="A53" s="5"/>
      <c r="B53" s="57" t="s">
        <v>9</v>
      </c>
      <c r="C53" s="58"/>
      <c r="D53" s="58"/>
      <c r="E53" s="59"/>
      <c r="F53" s="6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3.5" thickTop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</sheetData>
  <sheetProtection password="C7A6" sheet="1" objects="1" scenarios="1" selectLockedCells="1"/>
  <mergeCells count="15">
    <mergeCell ref="O42:P42"/>
    <mergeCell ref="O43:P43"/>
    <mergeCell ref="J11:P11"/>
    <mergeCell ref="B33:H33"/>
    <mergeCell ref="J33:P33"/>
    <mergeCell ref="O47:P47"/>
    <mergeCell ref="B11:H11"/>
    <mergeCell ref="O48:P48"/>
    <mergeCell ref="O35:P35"/>
    <mergeCell ref="O36:P36"/>
    <mergeCell ref="O37:P37"/>
    <mergeCell ref="O38:P38"/>
    <mergeCell ref="O39:P39"/>
    <mergeCell ref="O40:P40"/>
    <mergeCell ref="O41:P41"/>
  </mergeCells>
  <dataValidations count="4">
    <dataValidation type="list" allowBlank="1" showInputMessage="1" showErrorMessage="1" promptTitle="Kaplama Tipi" prompt="Lutfen kaplama tipini seçiniz" error="Listeyi kullanmalısınız." sqref="J28">
      <formula1>$J$13:$J$21</formula1>
    </dataValidation>
    <dataValidation type="list" allowBlank="1" showInputMessage="1" showErrorMessage="1" promptTitle="Kaplama Tipi" prompt="Lütfen kaplama tipini seçiniz." errorTitle="Kaplama" error="Lutfen listeden seçiniz." sqref="B48">
      <formula1>$B$35:$B$43</formula1>
    </dataValidation>
    <dataValidation type="list" allowBlank="1" showInputMessage="1" showErrorMessage="1" promptTitle="Kaplama Tipi" prompt="Lütfen kaplama tipini seçiniz." error="Listeyi kullanmalısınız" sqref="B28">
      <formula1>$B$13:$B$21</formula1>
    </dataValidation>
    <dataValidation type="list" allowBlank="1" showInputMessage="1" showErrorMessage="1" promptTitle="Kaplama" prompt="Lütfen kaplama cinsini seçiniz." errorTitle="YANLIŞ!" error="Lütfen listeden seçiniz." sqref="J48">
      <formula1>$J$35:$J$43</formula1>
    </dataValidation>
  </dataValidations>
  <printOptions gridLines="1"/>
  <pageMargins left="0" right="0" top="0.5511811023622047" bottom="0.5511811023622047" header="0.31496062992125984" footer="0.31496062992125984"/>
  <pageSetup horizontalDpi="300" verticalDpi="300" orientation="landscape" paperSize="9" r:id="rId1"/>
  <headerFooter alignWithMargins="0">
    <oddHeader>&amp;CMÜHENDİSLİK  BİLGİLERİ
&amp;R2006</oddHeader>
    <oddFooter>&amp;LHazırlayan : Savaş Altınok&amp;CALTINOK  GALVANOKİMYA  LTD.ŞTİ.&amp;R&amp;D</oddFooter>
  </headerFooter>
  <ignoredErrors>
    <ignoredError sqref="D36:D37 L14:L15 D38 L16 L17 L18 L19 L20 L21 D39 D43 D42 D41 D40" evalError="1"/>
    <ignoredError sqref="N28 H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B28" sqref="B28"/>
    </sheetView>
  </sheetViews>
  <sheetFormatPr defaultColWidth="9.140625" defaultRowHeight="12.75"/>
  <cols>
    <col min="1" max="1" width="2.140625" style="8" customWidth="1"/>
    <col min="2" max="2" width="14.28125" style="8" customWidth="1"/>
    <col min="3" max="3" width="11.7109375" style="8" customWidth="1"/>
    <col min="4" max="4" width="9.421875" style="8" customWidth="1"/>
    <col min="5" max="5" width="6.421875" style="8" customWidth="1"/>
    <col min="6" max="6" width="9.140625" style="8" customWidth="1"/>
    <col min="7" max="7" width="6.8515625" style="8" customWidth="1"/>
    <col min="8" max="8" width="11.28125" style="8" customWidth="1"/>
    <col min="9" max="9" width="2.7109375" style="8" customWidth="1"/>
    <col min="10" max="10" width="14.7109375" style="8" customWidth="1"/>
    <col min="11" max="11" width="13.140625" style="8" customWidth="1"/>
    <col min="12" max="12" width="8.7109375" style="8" customWidth="1"/>
    <col min="13" max="13" width="6.421875" style="8" customWidth="1"/>
    <col min="14" max="14" width="9.140625" style="8" customWidth="1"/>
    <col min="15" max="15" width="7.00390625" style="8" customWidth="1"/>
    <col min="16" max="16" width="13.00390625" style="8" customWidth="1"/>
    <col min="17" max="16384" width="9.140625" style="8" customWidth="1"/>
  </cols>
  <sheetData>
    <row r="1" spans="1:16" ht="12.75">
      <c r="A1" s="6" t="s">
        <v>0</v>
      </c>
      <c r="B1" s="7"/>
      <c r="C1" s="7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thickBot="1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10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9" t="s">
        <v>42</v>
      </c>
      <c r="P4" s="3">
        <v>0</v>
      </c>
    </row>
    <row r="5" spans="1:16" ht="12.75">
      <c r="A5" s="10" t="s">
        <v>38</v>
      </c>
      <c r="B5" s="5"/>
      <c r="C5" s="5"/>
      <c r="D5" s="5"/>
      <c r="E5" s="5"/>
      <c r="F5" s="5"/>
      <c r="G5" s="11" t="s">
        <v>43</v>
      </c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10" t="s">
        <v>58</v>
      </c>
      <c r="B6" s="5"/>
      <c r="C6" s="5"/>
      <c r="D6" s="5"/>
      <c r="E6" s="5"/>
      <c r="F6" s="5"/>
      <c r="G6" s="12" t="s">
        <v>44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13" t="s">
        <v>39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>
      <c r="A8" s="5"/>
      <c r="B8" s="81" t="s">
        <v>59</v>
      </c>
      <c r="C8" s="14"/>
      <c r="D8" s="5"/>
      <c r="E8" s="5"/>
      <c r="F8" s="5"/>
      <c r="G8" s="5"/>
      <c r="H8" s="5"/>
      <c r="I8" s="5"/>
      <c r="J8" s="81" t="s">
        <v>67</v>
      </c>
      <c r="K8" s="5"/>
      <c r="L8" s="5"/>
      <c r="M8" s="5"/>
      <c r="N8" s="5"/>
      <c r="O8" s="5"/>
      <c r="P8" s="5"/>
    </row>
    <row r="9" spans="1:16" ht="21" thickBot="1">
      <c r="A9" s="5"/>
      <c r="B9" s="82" t="s">
        <v>66</v>
      </c>
      <c r="C9" s="5"/>
      <c r="D9" s="5"/>
      <c r="E9" s="5"/>
      <c r="F9" s="5"/>
      <c r="G9" s="5"/>
      <c r="H9" s="5"/>
      <c r="I9" s="5"/>
      <c r="J9" s="82" t="s">
        <v>68</v>
      </c>
      <c r="K9" s="5"/>
      <c r="L9" s="5"/>
      <c r="M9" s="5"/>
      <c r="N9" s="5"/>
      <c r="O9" s="5"/>
      <c r="P9" s="5"/>
    </row>
    <row r="10" spans="1:16" ht="14.25" thickBot="1" thickTop="1">
      <c r="A10" s="5"/>
      <c r="B10" s="116" t="s">
        <v>16</v>
      </c>
      <c r="C10" s="117"/>
      <c r="D10" s="117"/>
      <c r="E10" s="117"/>
      <c r="F10" s="117"/>
      <c r="G10" s="117"/>
      <c r="H10" s="118"/>
      <c r="I10" s="5"/>
      <c r="J10" s="126" t="s">
        <v>18</v>
      </c>
      <c r="K10" s="127"/>
      <c r="L10" s="128"/>
      <c r="M10" s="128"/>
      <c r="N10" s="128"/>
      <c r="O10" s="128"/>
      <c r="P10" s="129"/>
    </row>
    <row r="11" spans="1:16" ht="14.25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thickBot="1">
      <c r="A12" s="5"/>
      <c r="B12" s="19" t="s">
        <v>55</v>
      </c>
      <c r="C12" s="18" t="s">
        <v>15</v>
      </c>
      <c r="D12" s="19" t="s">
        <v>45</v>
      </c>
      <c r="E12" s="19" t="s">
        <v>46</v>
      </c>
      <c r="F12" s="19" t="s">
        <v>47</v>
      </c>
      <c r="G12" s="19" t="s">
        <v>48</v>
      </c>
      <c r="H12" s="19" t="s">
        <v>15</v>
      </c>
      <c r="I12" s="5"/>
      <c r="J12" s="19" t="s">
        <v>55</v>
      </c>
      <c r="K12" s="18" t="s">
        <v>15</v>
      </c>
      <c r="L12" s="19" t="s">
        <v>45</v>
      </c>
      <c r="M12" s="19" t="s">
        <v>46</v>
      </c>
      <c r="N12" s="19" t="s">
        <v>47</v>
      </c>
      <c r="O12" s="19" t="s">
        <v>48</v>
      </c>
      <c r="P12" s="19" t="s">
        <v>15</v>
      </c>
    </row>
    <row r="13" spans="1:16" ht="12.75" hidden="1">
      <c r="A13" s="5"/>
      <c r="B13" s="61" t="s">
        <v>26</v>
      </c>
      <c r="C13" s="62">
        <v>0.6345</v>
      </c>
      <c r="D13" s="63">
        <v>196.97</v>
      </c>
      <c r="E13" s="53">
        <v>1</v>
      </c>
      <c r="F13" s="53">
        <f>D13/E13</f>
        <v>196.97</v>
      </c>
      <c r="G13" s="63">
        <v>19.3</v>
      </c>
      <c r="H13" s="64">
        <f>F13*10/(160.836*G13)</f>
        <v>0.6345407422383847</v>
      </c>
      <c r="I13" s="5"/>
      <c r="J13" s="61" t="s">
        <v>26</v>
      </c>
      <c r="K13" s="26">
        <v>1.5759</v>
      </c>
      <c r="L13" s="63">
        <v>196.97</v>
      </c>
      <c r="M13" s="53">
        <v>1</v>
      </c>
      <c r="N13" s="53">
        <f>L13/M13</f>
        <v>196.97</v>
      </c>
      <c r="O13" s="63">
        <v>19.3</v>
      </c>
      <c r="P13" s="64">
        <f>O13*160.836/(10*N13)</f>
        <v>1.575942935472407</v>
      </c>
    </row>
    <row r="14" spans="1:16" ht="12.75" hidden="1">
      <c r="A14" s="5"/>
      <c r="B14" s="23" t="s">
        <v>6</v>
      </c>
      <c r="C14" s="65">
        <v>0.2049</v>
      </c>
      <c r="D14" s="66">
        <v>58.726</v>
      </c>
      <c r="E14" s="22">
        <v>2</v>
      </c>
      <c r="F14" s="22">
        <f aca="true" t="shared" si="0" ref="F14:F20">D14/E14</f>
        <v>29.363</v>
      </c>
      <c r="G14" s="66">
        <v>8.91</v>
      </c>
      <c r="H14" s="67">
        <f aca="true" t="shared" si="1" ref="H14:H20">F14*10/(160.836*G14)</f>
        <v>0.2048988200513149</v>
      </c>
      <c r="I14" s="5"/>
      <c r="J14" s="23" t="s">
        <v>6</v>
      </c>
      <c r="K14" s="32">
        <v>4.8805</v>
      </c>
      <c r="L14" s="66">
        <v>58.726</v>
      </c>
      <c r="M14" s="22">
        <v>2</v>
      </c>
      <c r="N14" s="22">
        <f aca="true" t="shared" si="2" ref="N14:N20">L14/M14</f>
        <v>29.363</v>
      </c>
      <c r="O14" s="66">
        <v>8.91</v>
      </c>
      <c r="P14" s="64">
        <f aca="true" t="shared" si="3" ref="P14:P20">O14*160.836/(10*N14)</f>
        <v>4.88045758267207</v>
      </c>
    </row>
    <row r="15" spans="1:16" ht="12.75" hidden="1">
      <c r="A15" s="5"/>
      <c r="B15" s="23" t="s">
        <v>1</v>
      </c>
      <c r="C15" s="65">
        <v>0.4409</v>
      </c>
      <c r="D15" s="66">
        <v>63.55</v>
      </c>
      <c r="E15" s="22">
        <v>1</v>
      </c>
      <c r="F15" s="22">
        <f t="shared" si="0"/>
        <v>63.55</v>
      </c>
      <c r="G15" s="66">
        <v>8.96</v>
      </c>
      <c r="H15" s="67">
        <f t="shared" si="1"/>
        <v>0.4409854714474015</v>
      </c>
      <c r="I15" s="5"/>
      <c r="J15" s="23" t="s">
        <v>1</v>
      </c>
      <c r="K15" s="32">
        <v>2.2684</v>
      </c>
      <c r="L15" s="66">
        <v>63.316</v>
      </c>
      <c r="M15" s="22">
        <v>1</v>
      </c>
      <c r="N15" s="22">
        <f t="shared" si="2"/>
        <v>63.316</v>
      </c>
      <c r="O15" s="66">
        <v>8.93</v>
      </c>
      <c r="P15" s="64">
        <f t="shared" si="3"/>
        <v>2.2684084275696503</v>
      </c>
    </row>
    <row r="16" spans="1:16" ht="12.75" hidden="1">
      <c r="A16" s="5"/>
      <c r="B16" s="23" t="s">
        <v>2</v>
      </c>
      <c r="C16" s="65">
        <v>0.2206</v>
      </c>
      <c r="D16" s="66">
        <v>63.55</v>
      </c>
      <c r="E16" s="22">
        <v>2</v>
      </c>
      <c r="F16" s="66">
        <f t="shared" si="0"/>
        <v>31.775</v>
      </c>
      <c r="G16" s="66">
        <v>8.96</v>
      </c>
      <c r="H16" s="67">
        <f t="shared" si="1"/>
        <v>0.22049273572370076</v>
      </c>
      <c r="I16" s="5"/>
      <c r="J16" s="23" t="s">
        <v>2</v>
      </c>
      <c r="K16" s="32">
        <v>4.5329</v>
      </c>
      <c r="L16" s="66">
        <v>63.316</v>
      </c>
      <c r="M16" s="22">
        <v>2</v>
      </c>
      <c r="N16" s="66">
        <f t="shared" si="2"/>
        <v>31.658</v>
      </c>
      <c r="O16" s="66">
        <v>8.93</v>
      </c>
      <c r="P16" s="64">
        <f t="shared" si="3"/>
        <v>4.536816855139301</v>
      </c>
    </row>
    <row r="17" spans="1:16" ht="12.75" hidden="1">
      <c r="A17" s="5"/>
      <c r="B17" s="23" t="s">
        <v>3</v>
      </c>
      <c r="C17" s="65">
        <v>0.2846</v>
      </c>
      <c r="D17" s="66">
        <v>65.352</v>
      </c>
      <c r="E17" s="22">
        <v>2</v>
      </c>
      <c r="F17" s="22">
        <f t="shared" si="0"/>
        <v>32.676</v>
      </c>
      <c r="G17" s="66">
        <v>7.14</v>
      </c>
      <c r="H17" s="67">
        <f t="shared" si="1"/>
        <v>0.28454267628113694</v>
      </c>
      <c r="I17" s="5"/>
      <c r="J17" s="23" t="s">
        <v>3</v>
      </c>
      <c r="K17" s="32">
        <v>3.5144</v>
      </c>
      <c r="L17" s="66">
        <v>65.352</v>
      </c>
      <c r="M17" s="22">
        <v>2</v>
      </c>
      <c r="N17" s="22">
        <f t="shared" si="2"/>
        <v>32.676</v>
      </c>
      <c r="O17" s="66">
        <v>7.14</v>
      </c>
      <c r="P17" s="64">
        <f t="shared" si="3"/>
        <v>3.5144113110539847</v>
      </c>
    </row>
    <row r="18" spans="1:16" ht="12.75" hidden="1">
      <c r="A18" s="5"/>
      <c r="B18" s="23" t="s">
        <v>4</v>
      </c>
      <c r="C18" s="65">
        <v>0.6387</v>
      </c>
      <c r="D18" s="66">
        <v>107.87</v>
      </c>
      <c r="E18" s="22">
        <v>1</v>
      </c>
      <c r="F18" s="22">
        <f t="shared" si="0"/>
        <v>107.87</v>
      </c>
      <c r="G18" s="66">
        <v>10.5</v>
      </c>
      <c r="H18" s="67">
        <f t="shared" si="1"/>
        <v>0.6387458860785727</v>
      </c>
      <c r="I18" s="5"/>
      <c r="J18" s="23" t="s">
        <v>4</v>
      </c>
      <c r="K18" s="32">
        <v>1.5656</v>
      </c>
      <c r="L18" s="66">
        <v>107.87</v>
      </c>
      <c r="M18" s="22">
        <v>1</v>
      </c>
      <c r="N18" s="22">
        <f t="shared" si="2"/>
        <v>107.87</v>
      </c>
      <c r="O18" s="66">
        <v>10.5</v>
      </c>
      <c r="P18" s="64">
        <f t="shared" si="3"/>
        <v>1.5655678131083715</v>
      </c>
    </row>
    <row r="19" spans="1:16" ht="12.75" hidden="1">
      <c r="A19" s="5"/>
      <c r="B19" s="23" t="s">
        <v>5</v>
      </c>
      <c r="C19" s="65">
        <v>0.5055</v>
      </c>
      <c r="D19" s="66">
        <v>118.69</v>
      </c>
      <c r="E19" s="22">
        <v>2</v>
      </c>
      <c r="F19" s="66">
        <f t="shared" si="0"/>
        <v>59.345</v>
      </c>
      <c r="G19" s="66">
        <v>7.3</v>
      </c>
      <c r="H19" s="67">
        <f t="shared" si="1"/>
        <v>0.5054497783328683</v>
      </c>
      <c r="I19" s="5"/>
      <c r="J19" s="23" t="s">
        <v>5</v>
      </c>
      <c r="K19" s="32">
        <v>1.9783</v>
      </c>
      <c r="L19" s="66">
        <v>118.69</v>
      </c>
      <c r="M19" s="22">
        <v>2</v>
      </c>
      <c r="N19" s="66">
        <f t="shared" si="2"/>
        <v>59.345</v>
      </c>
      <c r="O19" s="66">
        <v>7.3</v>
      </c>
      <c r="P19" s="64">
        <f t="shared" si="3"/>
        <v>1.9784359255202628</v>
      </c>
    </row>
    <row r="20" spans="1:16" ht="12.75" hidden="1">
      <c r="A20" s="5"/>
      <c r="B20" s="23" t="s">
        <v>8</v>
      </c>
      <c r="C20" s="65">
        <v>0.0748</v>
      </c>
      <c r="D20" s="66">
        <v>51.88</v>
      </c>
      <c r="E20" s="22">
        <v>6</v>
      </c>
      <c r="F20" s="66">
        <f t="shared" si="0"/>
        <v>8.646666666666667</v>
      </c>
      <c r="G20" s="66">
        <v>7.19</v>
      </c>
      <c r="H20" s="67">
        <f t="shared" si="1"/>
        <v>0.07477158089132635</v>
      </c>
      <c r="I20" s="5"/>
      <c r="J20" s="23" t="s">
        <v>8</v>
      </c>
      <c r="K20" s="32">
        <v>13.3746</v>
      </c>
      <c r="L20" s="66">
        <v>51.88</v>
      </c>
      <c r="M20" s="22">
        <v>6</v>
      </c>
      <c r="N20" s="66">
        <f t="shared" si="2"/>
        <v>8.646666666666667</v>
      </c>
      <c r="O20" s="66">
        <v>7.19</v>
      </c>
      <c r="P20" s="64">
        <f t="shared" si="3"/>
        <v>13.374065227447959</v>
      </c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5"/>
      <c r="B22" s="44" t="s">
        <v>71</v>
      </c>
      <c r="C22" s="75"/>
      <c r="D22" s="75"/>
      <c r="E22" s="75"/>
      <c r="F22" s="75"/>
      <c r="G22" s="75"/>
      <c r="H22" s="75"/>
      <c r="I22" s="5"/>
      <c r="J22" s="44" t="s">
        <v>73</v>
      </c>
      <c r="K22" s="5"/>
      <c r="L22" s="5"/>
      <c r="M22" s="5"/>
      <c r="N22" s="5"/>
      <c r="O22" s="5"/>
      <c r="P22" s="5"/>
    </row>
    <row r="23" spans="1:16" ht="12.75">
      <c r="A23" s="5"/>
      <c r="B23" s="13" t="s">
        <v>72</v>
      </c>
      <c r="D23" s="5"/>
      <c r="E23" s="5"/>
      <c r="F23" s="5"/>
      <c r="G23" s="5"/>
      <c r="H23" s="5"/>
      <c r="I23" s="5"/>
      <c r="J23" s="5"/>
      <c r="K23" s="13" t="s">
        <v>74</v>
      </c>
      <c r="L23" s="5"/>
      <c r="M23" s="5"/>
      <c r="N23" s="5"/>
      <c r="O23" s="5"/>
      <c r="P23" s="5"/>
    </row>
    <row r="24" spans="1:16" ht="12.75">
      <c r="A24" s="5"/>
      <c r="B24" s="13" t="s">
        <v>49</v>
      </c>
      <c r="C24" s="5"/>
      <c r="D24" s="5"/>
      <c r="E24" s="5"/>
      <c r="F24" s="5"/>
      <c r="G24" s="5"/>
      <c r="H24" s="5"/>
      <c r="I24" s="5"/>
      <c r="J24" s="13" t="s">
        <v>51</v>
      </c>
      <c r="K24" s="5"/>
      <c r="L24" s="5"/>
      <c r="M24" s="5"/>
      <c r="N24" s="5"/>
      <c r="O24" s="5"/>
      <c r="P24" s="5"/>
    </row>
    <row r="25" spans="1:16" ht="12.75">
      <c r="A25" s="5"/>
      <c r="B25" s="13" t="s">
        <v>50</v>
      </c>
      <c r="C25" s="5"/>
      <c r="D25" s="5"/>
      <c r="E25" s="5"/>
      <c r="F25" s="5"/>
      <c r="G25" s="5"/>
      <c r="H25" s="5"/>
      <c r="I25" s="5"/>
      <c r="J25" s="13" t="s">
        <v>52</v>
      </c>
      <c r="K25" s="5"/>
      <c r="L25" s="5"/>
      <c r="M25" s="5"/>
      <c r="N25" s="5"/>
      <c r="O25" s="5"/>
      <c r="P25" s="5"/>
    </row>
    <row r="26" spans="1:16" ht="13.5" thickBot="1">
      <c r="A26" s="5"/>
      <c r="B26" s="13"/>
      <c r="C26" s="5"/>
      <c r="D26" s="5"/>
      <c r="E26" s="5"/>
      <c r="F26" s="5"/>
      <c r="G26" s="5"/>
      <c r="H26" s="5"/>
      <c r="I26" s="5"/>
      <c r="J26" s="13"/>
      <c r="K26" s="5"/>
      <c r="L26" s="5"/>
      <c r="M26" s="5"/>
      <c r="N26" s="5"/>
      <c r="O26" s="5"/>
      <c r="P26" s="5"/>
    </row>
    <row r="27" spans="1:16" ht="13.5" thickBot="1">
      <c r="A27" s="5"/>
      <c r="B27" s="84" t="s">
        <v>55</v>
      </c>
      <c r="C27" s="85" t="s">
        <v>15</v>
      </c>
      <c r="D27" s="84" t="s">
        <v>45</v>
      </c>
      <c r="E27" s="84" t="s">
        <v>46</v>
      </c>
      <c r="F27" s="84" t="s">
        <v>47</v>
      </c>
      <c r="G27" s="84" t="s">
        <v>48</v>
      </c>
      <c r="H27" s="84" t="s">
        <v>15</v>
      </c>
      <c r="I27" s="5"/>
      <c r="J27" s="84" t="s">
        <v>55</v>
      </c>
      <c r="K27" s="85" t="s">
        <v>15</v>
      </c>
      <c r="L27" s="84" t="s">
        <v>45</v>
      </c>
      <c r="M27" s="84" t="s">
        <v>46</v>
      </c>
      <c r="N27" s="84" t="s">
        <v>47</v>
      </c>
      <c r="O27" s="84" t="s">
        <v>48</v>
      </c>
      <c r="P27" s="84" t="s">
        <v>15</v>
      </c>
    </row>
    <row r="28" spans="1:16" s="43" customFormat="1" ht="18.75" thickBot="1">
      <c r="A28" s="37"/>
      <c r="B28" s="100" t="s">
        <v>26</v>
      </c>
      <c r="C28" s="95">
        <f>VLOOKUP(B28,B13:H20,2,FALSE)</f>
        <v>0.6345</v>
      </c>
      <c r="D28" s="109">
        <f>VLOOKUP(B28,B13:H20,3,FALSE)</f>
        <v>196.97</v>
      </c>
      <c r="E28" s="105">
        <f>VLOOKUP(B28,B13:H20,4,FALSE)</f>
        <v>1</v>
      </c>
      <c r="F28" s="102">
        <f>D28/E28</f>
        <v>196.97</v>
      </c>
      <c r="G28" s="111">
        <f>VLOOKUP(B28,B13:H20,6,FALSE)</f>
        <v>19.3</v>
      </c>
      <c r="H28" s="96">
        <f>F28*10/(160.836*G28)</f>
        <v>0.6345407422383847</v>
      </c>
      <c r="I28" s="37"/>
      <c r="J28" s="100" t="s">
        <v>55</v>
      </c>
      <c r="K28" s="97" t="e">
        <f>VLOOKUP(J28,J13:P20,2,FALSE)</f>
        <v>#N/A</v>
      </c>
      <c r="L28" s="110" t="e">
        <f>VLOOKUP(J28,J13:P20,3,FALSE)</f>
        <v>#N/A</v>
      </c>
      <c r="M28" s="106" t="e">
        <f>VLOOKUP(J28,J13:P20,4,FALSE)</f>
        <v>#N/A</v>
      </c>
      <c r="N28" s="103" t="e">
        <f>L28/M28</f>
        <v>#N/A</v>
      </c>
      <c r="O28" s="113" t="e">
        <f>VLOOKUP(J28,J13:P20,6,FALSE)</f>
        <v>#N/A</v>
      </c>
      <c r="P28" s="98" t="e">
        <f>O28*160.836/(10*N28)</f>
        <v>#N/A</v>
      </c>
    </row>
    <row r="29" spans="1:16" ht="12.75">
      <c r="A29" s="5"/>
      <c r="B29" s="13"/>
      <c r="C29" s="5"/>
      <c r="D29" s="5"/>
      <c r="E29" s="5"/>
      <c r="F29" s="5"/>
      <c r="G29" s="5"/>
      <c r="H29" s="5"/>
      <c r="I29" s="5"/>
      <c r="J29" s="13"/>
      <c r="K29" s="5"/>
      <c r="L29" s="5"/>
      <c r="M29" s="5"/>
      <c r="N29" s="5"/>
      <c r="O29" s="5"/>
      <c r="P29" s="5"/>
    </row>
    <row r="30" spans="1:16" ht="15.75">
      <c r="A30" s="5"/>
      <c r="B30" s="81" t="s">
        <v>62</v>
      </c>
      <c r="C30" s="5"/>
      <c r="D30" s="5"/>
      <c r="E30" s="5"/>
      <c r="F30" s="5"/>
      <c r="G30" s="5"/>
      <c r="H30" s="5"/>
      <c r="I30" s="5"/>
      <c r="J30" s="81" t="s">
        <v>64</v>
      </c>
      <c r="K30" s="5"/>
      <c r="L30" s="5"/>
      <c r="M30" s="5"/>
      <c r="N30" s="5"/>
      <c r="O30" s="5"/>
      <c r="P30" s="5"/>
    </row>
    <row r="31" spans="1:16" ht="21" thickBot="1">
      <c r="A31" s="5"/>
      <c r="B31" s="83" t="s">
        <v>70</v>
      </c>
      <c r="C31" s="5"/>
      <c r="D31" s="5"/>
      <c r="E31" s="5"/>
      <c r="F31" s="5"/>
      <c r="G31" s="5"/>
      <c r="H31" s="5"/>
      <c r="I31" s="5"/>
      <c r="J31" s="83" t="s">
        <v>63</v>
      </c>
      <c r="K31" s="5"/>
      <c r="L31" s="5"/>
      <c r="M31" s="5"/>
      <c r="N31" s="5"/>
      <c r="O31" s="5"/>
      <c r="P31" s="5"/>
    </row>
    <row r="32" spans="1:16" ht="14.25" thickBot="1" thickTop="1">
      <c r="A32" s="5"/>
      <c r="B32" s="126" t="s">
        <v>24</v>
      </c>
      <c r="C32" s="130"/>
      <c r="D32" s="130"/>
      <c r="E32" s="130"/>
      <c r="F32" s="130"/>
      <c r="G32" s="130"/>
      <c r="H32" s="131"/>
      <c r="I32" s="5"/>
      <c r="J32" s="126" t="s">
        <v>36</v>
      </c>
      <c r="K32" s="130"/>
      <c r="L32" s="130"/>
      <c r="M32" s="130"/>
      <c r="N32" s="130"/>
      <c r="O32" s="130"/>
      <c r="P32" s="131"/>
    </row>
    <row r="33" spans="1:16" ht="14.25" thickBot="1" thickTop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3.5" thickBot="1">
      <c r="A34" s="5"/>
      <c r="B34" s="19" t="s">
        <v>55</v>
      </c>
      <c r="C34" s="18" t="s">
        <v>15</v>
      </c>
      <c r="D34" s="19" t="s">
        <v>45</v>
      </c>
      <c r="E34" s="19" t="s">
        <v>46</v>
      </c>
      <c r="F34" s="19" t="s">
        <v>47</v>
      </c>
      <c r="G34" s="19" t="s">
        <v>48</v>
      </c>
      <c r="H34" s="19" t="s">
        <v>15</v>
      </c>
      <c r="I34" s="5"/>
      <c r="J34" s="19" t="s">
        <v>55</v>
      </c>
      <c r="K34" s="18" t="s">
        <v>15</v>
      </c>
      <c r="L34" s="19" t="s">
        <v>45</v>
      </c>
      <c r="M34" s="19" t="s">
        <v>46</v>
      </c>
      <c r="N34" s="19" t="s">
        <v>47</v>
      </c>
      <c r="O34" s="19" t="s">
        <v>48</v>
      </c>
      <c r="P34" s="19" t="s">
        <v>15</v>
      </c>
    </row>
    <row r="35" spans="1:16" ht="12.75" hidden="1">
      <c r="A35" s="5"/>
      <c r="B35" s="61" t="s">
        <v>26</v>
      </c>
      <c r="C35" s="26">
        <v>1.5759</v>
      </c>
      <c r="D35" s="63">
        <v>196.97</v>
      </c>
      <c r="E35" s="53">
        <v>1</v>
      </c>
      <c r="F35" s="53">
        <f>D35/E35</f>
        <v>196.97</v>
      </c>
      <c r="G35" s="63">
        <v>19.3</v>
      </c>
      <c r="H35" s="64">
        <f>G35*160.836/(10*F35)</f>
        <v>1.575942935472407</v>
      </c>
      <c r="I35" s="5"/>
      <c r="J35" s="61" t="s">
        <v>26</v>
      </c>
      <c r="K35" s="68">
        <v>0.0019281</v>
      </c>
      <c r="L35" s="63">
        <v>196.97</v>
      </c>
      <c r="M35" s="53">
        <v>1</v>
      </c>
      <c r="N35" s="53">
        <f>L35/M35</f>
        <v>196.97</v>
      </c>
      <c r="O35" s="63">
        <v>19.3</v>
      </c>
      <c r="P35" s="69">
        <f>O35/10000</f>
        <v>0.00193</v>
      </c>
    </row>
    <row r="36" spans="1:16" ht="12.75" hidden="1">
      <c r="A36" s="5"/>
      <c r="B36" s="23" t="s">
        <v>6</v>
      </c>
      <c r="C36" s="32">
        <v>4.8805</v>
      </c>
      <c r="D36" s="66">
        <v>58.726</v>
      </c>
      <c r="E36" s="22">
        <v>2</v>
      </c>
      <c r="F36" s="22">
        <f aca="true" t="shared" si="4" ref="F36:F42">D36/E36</f>
        <v>29.363</v>
      </c>
      <c r="G36" s="66">
        <v>8.91</v>
      </c>
      <c r="H36" s="64">
        <f aca="true" t="shared" si="5" ref="H36:H42">G36*160.836/(10*F36)</f>
        <v>4.88045758267207</v>
      </c>
      <c r="I36" s="5"/>
      <c r="J36" s="23" t="s">
        <v>6</v>
      </c>
      <c r="K36" s="70">
        <v>0.0008907</v>
      </c>
      <c r="L36" s="66">
        <v>58.726</v>
      </c>
      <c r="M36" s="22">
        <v>2</v>
      </c>
      <c r="N36" s="22">
        <f aca="true" t="shared" si="6" ref="N36:N42">L36/M36</f>
        <v>29.363</v>
      </c>
      <c r="O36" s="66">
        <v>8.91</v>
      </c>
      <c r="P36" s="69">
        <f aca="true" t="shared" si="7" ref="P36:P42">O36/10000</f>
        <v>0.000891</v>
      </c>
    </row>
    <row r="37" spans="1:16" ht="12.75" hidden="1">
      <c r="A37" s="5"/>
      <c r="B37" s="23" t="s">
        <v>1</v>
      </c>
      <c r="C37" s="32">
        <v>2.2684</v>
      </c>
      <c r="D37" s="66">
        <v>63.55</v>
      </c>
      <c r="E37" s="22">
        <v>1</v>
      </c>
      <c r="F37" s="22">
        <f t="shared" si="4"/>
        <v>63.55</v>
      </c>
      <c r="G37" s="66">
        <v>8.96</v>
      </c>
      <c r="H37" s="64">
        <f t="shared" si="5"/>
        <v>2.2676484028324158</v>
      </c>
      <c r="I37" s="5"/>
      <c r="J37" s="23" t="s">
        <v>1</v>
      </c>
      <c r="K37" s="70">
        <v>0.0008933</v>
      </c>
      <c r="L37" s="66">
        <v>63.55</v>
      </c>
      <c r="M37" s="22">
        <v>1</v>
      </c>
      <c r="N37" s="22">
        <f t="shared" si="6"/>
        <v>63.55</v>
      </c>
      <c r="O37" s="66">
        <v>8.93</v>
      </c>
      <c r="P37" s="69">
        <f t="shared" si="7"/>
        <v>0.000893</v>
      </c>
    </row>
    <row r="38" spans="1:16" ht="12.75" hidden="1">
      <c r="A38" s="5"/>
      <c r="B38" s="23" t="s">
        <v>2</v>
      </c>
      <c r="C38" s="32">
        <v>4.5329</v>
      </c>
      <c r="D38" s="66">
        <v>63.55</v>
      </c>
      <c r="E38" s="22">
        <v>2</v>
      </c>
      <c r="F38" s="66">
        <f t="shared" si="4"/>
        <v>31.775</v>
      </c>
      <c r="G38" s="66">
        <v>8.96</v>
      </c>
      <c r="H38" s="64">
        <f t="shared" si="5"/>
        <v>4.5352968056648315</v>
      </c>
      <c r="I38" s="5"/>
      <c r="J38" s="23" t="s">
        <v>2</v>
      </c>
      <c r="K38" s="70">
        <v>0.0008933</v>
      </c>
      <c r="L38" s="66">
        <v>63.55</v>
      </c>
      <c r="M38" s="22">
        <v>2</v>
      </c>
      <c r="N38" s="66">
        <f t="shared" si="6"/>
        <v>31.775</v>
      </c>
      <c r="O38" s="66">
        <v>8.93</v>
      </c>
      <c r="P38" s="69">
        <f t="shared" si="7"/>
        <v>0.000893</v>
      </c>
    </row>
    <row r="39" spans="1:16" ht="12.75" hidden="1">
      <c r="A39" s="5"/>
      <c r="B39" s="23" t="s">
        <v>3</v>
      </c>
      <c r="C39" s="32">
        <v>3.5144</v>
      </c>
      <c r="D39" s="66">
        <v>65.352</v>
      </c>
      <c r="E39" s="22">
        <v>2</v>
      </c>
      <c r="F39" s="22">
        <f t="shared" si="4"/>
        <v>32.676</v>
      </c>
      <c r="G39" s="66">
        <v>7.14</v>
      </c>
      <c r="H39" s="64">
        <f t="shared" si="5"/>
        <v>3.5144113110539847</v>
      </c>
      <c r="I39" s="5"/>
      <c r="J39" s="23" t="s">
        <v>3</v>
      </c>
      <c r="K39" s="70">
        <v>0.0007135</v>
      </c>
      <c r="L39" s="66">
        <v>65.352</v>
      </c>
      <c r="M39" s="22">
        <v>2</v>
      </c>
      <c r="N39" s="22">
        <f t="shared" si="6"/>
        <v>32.676</v>
      </c>
      <c r="O39" s="66">
        <v>7.14</v>
      </c>
      <c r="P39" s="69">
        <f t="shared" si="7"/>
        <v>0.000714</v>
      </c>
    </row>
    <row r="40" spans="1:16" ht="12.75" hidden="1">
      <c r="A40" s="5"/>
      <c r="B40" s="23" t="s">
        <v>4</v>
      </c>
      <c r="C40" s="32">
        <v>1.5656</v>
      </c>
      <c r="D40" s="66">
        <v>107.87</v>
      </c>
      <c r="E40" s="22">
        <v>1</v>
      </c>
      <c r="F40" s="22">
        <f t="shared" si="4"/>
        <v>107.87</v>
      </c>
      <c r="G40" s="66">
        <v>10.5</v>
      </c>
      <c r="H40" s="64">
        <f t="shared" si="5"/>
        <v>1.5655678131083715</v>
      </c>
      <c r="I40" s="5"/>
      <c r="J40" s="23" t="s">
        <v>4</v>
      </c>
      <c r="K40" s="71">
        <v>0.00105</v>
      </c>
      <c r="L40" s="66">
        <v>107.87</v>
      </c>
      <c r="M40" s="22">
        <v>1</v>
      </c>
      <c r="N40" s="22">
        <f t="shared" si="6"/>
        <v>107.87</v>
      </c>
      <c r="O40" s="66">
        <v>10.5</v>
      </c>
      <c r="P40" s="69">
        <f t="shared" si="7"/>
        <v>0.00105</v>
      </c>
    </row>
    <row r="41" spans="1:16" ht="12.75" hidden="1">
      <c r="A41" s="5"/>
      <c r="B41" s="23" t="s">
        <v>5</v>
      </c>
      <c r="C41" s="32">
        <v>1.9783</v>
      </c>
      <c r="D41" s="66">
        <v>118.69</v>
      </c>
      <c r="E41" s="22">
        <v>2</v>
      </c>
      <c r="F41" s="66">
        <f t="shared" si="4"/>
        <v>59.345</v>
      </c>
      <c r="G41" s="66">
        <v>7.3</v>
      </c>
      <c r="H41" s="64">
        <f t="shared" si="5"/>
        <v>1.9784359255202628</v>
      </c>
      <c r="I41" s="5"/>
      <c r="J41" s="23" t="s">
        <v>5</v>
      </c>
      <c r="K41" s="70">
        <v>0.0007235</v>
      </c>
      <c r="L41" s="66">
        <v>118.69</v>
      </c>
      <c r="M41" s="22">
        <v>2</v>
      </c>
      <c r="N41" s="66">
        <f t="shared" si="6"/>
        <v>59.345</v>
      </c>
      <c r="O41" s="66">
        <v>7.3</v>
      </c>
      <c r="P41" s="69">
        <f t="shared" si="7"/>
        <v>0.00073</v>
      </c>
    </row>
    <row r="42" spans="1:16" ht="12.75" hidden="1">
      <c r="A42" s="5"/>
      <c r="B42" s="23" t="s">
        <v>8</v>
      </c>
      <c r="C42" s="32">
        <v>13.3746</v>
      </c>
      <c r="D42" s="66">
        <v>51.88</v>
      </c>
      <c r="E42" s="22">
        <v>6</v>
      </c>
      <c r="F42" s="66">
        <f t="shared" si="4"/>
        <v>8.646666666666667</v>
      </c>
      <c r="G42" s="66">
        <v>7.19</v>
      </c>
      <c r="H42" s="64">
        <f t="shared" si="5"/>
        <v>13.374065227447959</v>
      </c>
      <c r="I42" s="5"/>
      <c r="J42" s="23" t="s">
        <v>8</v>
      </c>
      <c r="K42" s="70">
        <v>0.0007194</v>
      </c>
      <c r="L42" s="66">
        <v>51.88</v>
      </c>
      <c r="M42" s="22">
        <v>6</v>
      </c>
      <c r="N42" s="66">
        <f t="shared" si="6"/>
        <v>8.646666666666667</v>
      </c>
      <c r="O42" s="66">
        <v>7.19</v>
      </c>
      <c r="P42" s="69">
        <f t="shared" si="7"/>
        <v>0.000719</v>
      </c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44" t="s">
        <v>75</v>
      </c>
      <c r="C44" s="5"/>
      <c r="D44" s="5"/>
      <c r="E44" s="5"/>
      <c r="F44" s="5"/>
      <c r="G44" s="5"/>
      <c r="H44" s="5"/>
      <c r="I44" s="5"/>
      <c r="J44" s="44" t="s">
        <v>77</v>
      </c>
      <c r="K44" s="5"/>
      <c r="L44" s="5"/>
      <c r="M44" s="5"/>
      <c r="N44" s="5"/>
      <c r="O44" s="5"/>
      <c r="P44" s="5"/>
    </row>
    <row r="45" spans="1:16" ht="12.75">
      <c r="A45" s="5"/>
      <c r="B45" s="5" t="s">
        <v>53</v>
      </c>
      <c r="C45" s="13" t="s">
        <v>76</v>
      </c>
      <c r="D45" s="5"/>
      <c r="E45" s="5"/>
      <c r="F45" s="5"/>
      <c r="G45" s="5"/>
      <c r="H45" s="5"/>
      <c r="I45" s="5"/>
      <c r="J45" s="5"/>
      <c r="K45" s="13" t="s">
        <v>78</v>
      </c>
      <c r="L45" s="5"/>
      <c r="M45" s="5"/>
      <c r="N45" s="5"/>
      <c r="O45" s="5"/>
      <c r="P45" s="5"/>
    </row>
    <row r="46" spans="1:16" ht="12.75">
      <c r="A46" s="5"/>
      <c r="B46" s="13" t="s">
        <v>79</v>
      </c>
      <c r="C46" s="5"/>
      <c r="D46" s="5"/>
      <c r="E46" s="5"/>
      <c r="F46" s="5"/>
      <c r="G46" s="5"/>
      <c r="H46" s="5"/>
      <c r="I46" s="5"/>
      <c r="J46" s="5" t="s">
        <v>54</v>
      </c>
      <c r="K46" s="5"/>
      <c r="L46" s="5"/>
      <c r="M46" s="5"/>
      <c r="N46" s="5"/>
      <c r="O46" s="5"/>
      <c r="P46" s="5"/>
    </row>
    <row r="47" spans="1:16" ht="12.75">
      <c r="A47" s="5"/>
      <c r="B47" s="13" t="s">
        <v>80</v>
      </c>
      <c r="C47" s="5"/>
      <c r="D47" s="5"/>
      <c r="E47" s="5"/>
      <c r="F47" s="5"/>
      <c r="G47" s="5"/>
      <c r="H47" s="5"/>
      <c r="I47" s="5"/>
      <c r="J47" s="5"/>
      <c r="K47" s="5"/>
      <c r="L47" s="72"/>
      <c r="M47" s="5"/>
      <c r="N47" s="5"/>
      <c r="O47" s="5"/>
      <c r="P47" s="5"/>
    </row>
    <row r="48" spans="1:16" ht="13.5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72"/>
      <c r="M48" s="5"/>
      <c r="N48" s="5"/>
      <c r="O48" s="5"/>
      <c r="P48" s="5"/>
    </row>
    <row r="49" spans="1:16" ht="13.5" thickBot="1">
      <c r="A49" s="5"/>
      <c r="B49" s="84" t="s">
        <v>55</v>
      </c>
      <c r="C49" s="85" t="s">
        <v>15</v>
      </c>
      <c r="D49" s="84" t="s">
        <v>45</v>
      </c>
      <c r="E49" s="84" t="s">
        <v>46</v>
      </c>
      <c r="F49" s="84" t="s">
        <v>47</v>
      </c>
      <c r="G49" s="84" t="s">
        <v>48</v>
      </c>
      <c r="H49" s="84" t="s">
        <v>15</v>
      </c>
      <c r="I49" s="5"/>
      <c r="J49" s="84" t="s">
        <v>55</v>
      </c>
      <c r="K49" s="85" t="s">
        <v>15</v>
      </c>
      <c r="L49" s="84" t="s">
        <v>45</v>
      </c>
      <c r="M49" s="84" t="s">
        <v>46</v>
      </c>
      <c r="N49" s="84" t="s">
        <v>47</v>
      </c>
      <c r="O49" s="84" t="s">
        <v>48</v>
      </c>
      <c r="P49" s="84" t="s">
        <v>15</v>
      </c>
    </row>
    <row r="50" spans="1:16" s="43" customFormat="1" ht="18.75" thickBot="1">
      <c r="A50" s="37"/>
      <c r="B50" s="101" t="s">
        <v>55</v>
      </c>
      <c r="C50" s="108" t="e">
        <f>VLOOKUP(B50,B35:H42,2,FALSE)</f>
        <v>#N/A</v>
      </c>
      <c r="D50" s="109" t="e">
        <f>VLOOKUP(B50,B35:H42,3,FALSE)</f>
        <v>#N/A</v>
      </c>
      <c r="E50" s="104" t="e">
        <f>VLOOKUP(B50,B35:H42,4,FALSE)</f>
        <v>#N/A</v>
      </c>
      <c r="F50" s="102" t="e">
        <f>D50/E50</f>
        <v>#N/A</v>
      </c>
      <c r="G50" s="112" t="e">
        <f>VLOOKUP(B50,B35:H42,6,FALSE)</f>
        <v>#N/A</v>
      </c>
      <c r="H50" s="96" t="e">
        <f>G50*160.836/(10*F50)</f>
        <v>#N/A</v>
      </c>
      <c r="I50" s="37"/>
      <c r="J50" s="101" t="s">
        <v>55</v>
      </c>
      <c r="K50" s="107" t="e">
        <f>VLOOKUP(J50,J35:P42,2,FALSE)</f>
        <v>#N/A</v>
      </c>
      <c r="L50" s="109" t="e">
        <f>VLOOKUP(J50,J35:P42,3,FALSE)</f>
        <v>#N/A</v>
      </c>
      <c r="M50" s="104" t="e">
        <f>VLOOKUP(J50,J35:P42,4,FALSE)</f>
        <v>#N/A</v>
      </c>
      <c r="N50" s="102" t="e">
        <f>L50/M50</f>
        <v>#N/A</v>
      </c>
      <c r="O50" s="112" t="e">
        <f>VLOOKUP(J50,J35:P42,6,FALSE)</f>
        <v>#N/A</v>
      </c>
      <c r="P50" s="99" t="e">
        <f>O50/10000</f>
        <v>#N/A</v>
      </c>
    </row>
    <row r="51" spans="1:16" ht="13.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72"/>
      <c r="M51" s="5"/>
      <c r="N51" s="5"/>
      <c r="O51" s="5"/>
      <c r="P51" s="5"/>
    </row>
    <row r="52" spans="1:16" ht="17.25" thickBot="1" thickTop="1">
      <c r="A52" s="5"/>
      <c r="B52" s="57" t="s">
        <v>9</v>
      </c>
      <c r="C52" s="58"/>
      <c r="D52" s="58"/>
      <c r="E52" s="59"/>
      <c r="F52" s="60"/>
      <c r="G52" s="5"/>
      <c r="H52" s="5"/>
      <c r="I52" s="5"/>
      <c r="J52" s="5"/>
      <c r="K52" s="5"/>
      <c r="L52" s="73"/>
      <c r="M52" s="5"/>
      <c r="N52" s="5"/>
      <c r="O52" s="5"/>
      <c r="P52" s="5"/>
    </row>
    <row r="53" spans="1:16" ht="13.5" thickTop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72"/>
      <c r="M53" s="5"/>
      <c r="N53" s="5"/>
      <c r="O53" s="5"/>
      <c r="P53" s="5"/>
    </row>
    <row r="54" spans="1:1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72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</sheetData>
  <sheetProtection password="C7A6" sheet="1" objects="1" scenarios="1" selectLockedCells="1"/>
  <mergeCells count="4">
    <mergeCell ref="J10:P10"/>
    <mergeCell ref="B32:H32"/>
    <mergeCell ref="J32:P32"/>
    <mergeCell ref="B10:H10"/>
  </mergeCells>
  <dataValidations count="1">
    <dataValidation type="list" allowBlank="1" showInputMessage="1" showErrorMessage="1" promptTitle="Kaplama Cinsi" prompt="Lütfen kaplama cinsini seçiniz." errorTitle="YANLIŞ" error="Lütfen listeden seçiniz." sqref="J50 B50 J28 B28">
      <formula1>$B$12:$B$20</formula1>
    </dataValidation>
  </dataValidations>
  <printOptions gridLines="1"/>
  <pageMargins left="0" right="0" top="0.5905511811023623" bottom="0.5905511811023623" header="0.31496062992125984" footer="0.11811023622047245"/>
  <pageSetup orientation="landscape" paperSize="9" r:id="rId1"/>
  <headerFooter alignWithMargins="0">
    <oddHeader>&amp;CMühendislik Bilgileri&amp;R2006</oddHeader>
    <oddFooter>&amp;LHazırlayan : Savaş Altınok&amp;CAltınok Galvanokimya Ltd.Şti.
www.altinokkimya.com&amp;R&amp;D</oddFooter>
  </headerFooter>
  <ignoredErrors>
    <ignoredError sqref="K28 N28 P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mıkron</dc:title>
  <dc:subject>KALINLIK HESABI</dc:subject>
  <dc:creator>Savaş Altınok</dc:creator>
  <cp:keywords/>
  <dc:description/>
  <cp:lastModifiedBy>tesla</cp:lastModifiedBy>
  <cp:lastPrinted>2006-05-22T13:13:31Z</cp:lastPrinted>
  <dcterms:created xsi:type="dcterms:W3CDTF">2002-04-18T08:24:00Z</dcterms:created>
  <dcterms:modified xsi:type="dcterms:W3CDTF">2007-12-28T08:32:00Z</dcterms:modified>
  <cp:category/>
  <cp:version/>
  <cp:contentType/>
  <cp:contentStatus/>
</cp:coreProperties>
</file>